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170" tabRatio="779"/>
  </bookViews>
  <sheets>
    <sheet name="Свод 2023" sheetId="26" r:id="rId1"/>
    <sheet name="Коммунальные услуги" sheetId="29" r:id="rId2"/>
    <sheet name="Налоги" sheetId="28" r:id="rId3"/>
    <sheet name="Сод, имущества" sheetId="30" r:id="rId4"/>
    <sheet name="Прочие услуги" sheetId="31" r:id="rId5"/>
    <sheet name="Льготное питание" sheetId="27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'Коммунальные услуги'!$A$1:$D$165</definedName>
    <definedName name="_xlnm._FilterDatabase" localSheetId="5" hidden="1">'Льготное питание'!$A$1:$F$166</definedName>
    <definedName name="_xlnm._FilterDatabase" localSheetId="2" hidden="1">Налоги!$A$1:$E$165</definedName>
    <definedName name="_xlnm._FilterDatabase" localSheetId="4" hidden="1">'Прочие услуги'!$A$2:$M$167</definedName>
    <definedName name="_xlnm._FilterDatabase" localSheetId="0" hidden="1">'Свод 2023'!$A$9:$R$175</definedName>
    <definedName name="_xlnm._FilterDatabase" localSheetId="3" hidden="1">'Сод, имущества'!$A$1:$AH$168</definedName>
    <definedName name="a">#REF!+#REF!+#REF!+#REF!+#REF!</definedName>
    <definedName name="aa">#REF!+#REF!+#REF!+#REF!+#REF!</definedName>
    <definedName name="aaa">#REF!+#REF!+#REF!+#REF!</definedName>
    <definedName name="addad">SUM(#REF!)</definedName>
    <definedName name="asdad">#REF!+#REF!+#REF!+#REF!</definedName>
    <definedName name="asdas">#REF!-#REF!</definedName>
    <definedName name="asdasd">#REF!+#REF!+#REF!</definedName>
    <definedName name="asdasdas">#REF!+#REF!+#REF!+#REF!</definedName>
    <definedName name="asdasdasd">SUM(#REF!)</definedName>
    <definedName name="asddad">#REF!+#REF!+#REF!+#REF!+#REF!</definedName>
    <definedName name="asddd">#REF!+#REF!+#REF!+#REF!+#REF!</definedName>
    <definedName name="asdsa">#REF!+#REF!+#REF!+#REF!+#REF!</definedName>
    <definedName name="dasd">SUM(#REF!)</definedName>
    <definedName name="dasdadd">#REF!+#REF!+#REF!+#REF!+#REF!</definedName>
    <definedName name="dasdasdsd">#REF!+#REF!+#REF!+#REF!+#REF!</definedName>
    <definedName name="dd">#REF!+#REF!+#REF!+#REF!+#REF!</definedName>
    <definedName name="dddd">#REF!+#REF!+#REF!+#REF!+#REF!</definedName>
    <definedName name="ddddd">#REF!-#REF!</definedName>
    <definedName name="dddddd">SUM(#REF!)</definedName>
    <definedName name="f">[1]ШКОЛЫ!A1048575+[1]ШКОЛЫ!A1048576+[1]ШКОЛЫ!A1048550+[1]ШКОЛЫ!A1048554+[1]ШКОЛЫ!A1048555+[1]ШКОЛЫ!A1048556+[1]ШКОЛЫ!A1048574+[1]ШКОЛЫ!A1048557+[1]ШКОЛЫ!A1048558+[1]ШКОЛЫ!A1048559+[1]ШКОЛЫ!A1048560+[1]ШКОЛЫ!A1048561+[1]ШКОЛЫ!A1048562+[1]ШКОЛЫ!A1048563+[1]ШКОЛЫ!A1048564+[1]ШКОЛЫ!A1048565+[1]ШКОЛЫ!A1048566+[1]ШКОЛЫ!A1048567+[1]ШКОЛЫ!A1048568+[1]ШКОЛЫ!A1048569+[1]ШКОЛЫ!A1048570+[1]ШКОЛЫ!A1048571+[1]ШКОЛЫ!A1048572+[1]ШКОЛЫ!A1048573</definedName>
    <definedName name="q">#REF!+#REF!+#REF!+#REF!+#REF!</definedName>
    <definedName name="sd">#REF!+#REF!+#REF!+#REF!</definedName>
    <definedName name="апаек">SUM(#REF!)</definedName>
    <definedName name="апргпир">#REF!+#REF!+#REF!+#REF!</definedName>
    <definedName name="вапрарку">SUM(#REF!)</definedName>
    <definedName name="вапркенк">#REF!+#REF!+#REF!</definedName>
    <definedName name="год">#REF!+#REF!+#REF!+#REF!</definedName>
    <definedName name="_xlnm.Print_Titles" localSheetId="0">'Свод 2023'!$7:$9</definedName>
    <definedName name="_xlnm.Print_Titles">'[2]Подрост-клубы'!$1:$1</definedName>
    <definedName name="иролд8шеппо">#REF!+#REF!+#REF!</definedName>
    <definedName name="ИТОГО">#REF!+#REF!+#REF!</definedName>
    <definedName name="итоголддддшол">#REF!+#REF!+#REF!+#REF!</definedName>
    <definedName name="Канц">#REF!+#REF!+#REF!+#REF!+#REF!</definedName>
    <definedName name="квартал">SUM(#REF!)</definedName>
    <definedName name="квварар">#REF!+#REF!+#REF!+#REF!</definedName>
    <definedName name="кнркн">#REF!+#REF!+#REF!</definedName>
    <definedName name="кункекеке">#REF!+#REF!+#REF!+#REF!+#REF!</definedName>
    <definedName name="лпгшаолт">#REF!+#REF!+#REF!+#REF!+#REF!</definedName>
    <definedName name="мц">[3]ШКОЛЫ!A1048575+[3]ШКОЛЫ!A1048576+[3]ШКОЛЫ!A1048550+[3]ШКОЛЫ!A1048554+[3]ШКОЛЫ!A1048555+[3]ШКОЛЫ!A1048556+[3]ШКОЛЫ!A1048574+[3]ШКОЛЫ!A1048557+[3]ШКОЛЫ!A1048558+[3]ШКОЛЫ!A1048559+[3]ШКОЛЫ!A1048560+[3]ШКОЛЫ!A1048561+[3]ШКОЛЫ!A1048562+[3]ШКОЛЫ!A1048563+[3]ШКОЛЫ!A1048564+[3]ШКОЛЫ!A1048565+[3]ШКОЛЫ!A1048566+[3]ШКОЛЫ!A1048567+[3]ШКОЛЫ!A1048568+[3]ШКОЛЫ!A1048569+[3]ШКОЛЫ!A1048570+[3]ШКОЛЫ!A1048571+[3]ШКОЛЫ!A1048572+[3]ШКОЛЫ!A1048573</definedName>
    <definedName name="надя">SUM(#REF!)</definedName>
    <definedName name="нгшшщороо">#REF!+#REF!+#REF!+#REF!+#REF!</definedName>
    <definedName name="ннн">[4]ШКОЛЫ!A1048575+[4]ШКОЛЫ!A1048576+[4]ШКОЛЫ!A1048550+[4]ШКОЛЫ!A1048554+[4]ШКОЛЫ!A1048555+[4]ШКОЛЫ!A1048556+[4]ШКОЛЫ!A1048574+[4]ШКОЛЫ!A1048557+[4]ШКОЛЫ!A1048558+[4]ШКОЛЫ!A1048559+[4]ШКОЛЫ!A1048560+[4]ШКОЛЫ!A1048561+[4]ШКОЛЫ!A1048562+[4]ШКОЛЫ!A1048563+[4]ШКОЛЫ!A1048564+[4]ШКОЛЫ!A1048565+[4]ШКОЛЫ!A1048566+[4]ШКОЛЫ!A1048567+[4]ШКОЛЫ!A1048568+[4]ШКОЛЫ!A1048569+[4]ШКОЛЫ!A1048570+[4]ШКОЛЫ!A1048571+[4]ШКОЛЫ!A1048572+[4]ШКОЛЫ!A1048573</definedName>
    <definedName name="оооо">#REF!+#REF!+#REF!+#REF!+#REF!</definedName>
    <definedName name="отклонения">#REF!-#REF!</definedName>
    <definedName name="пиошщеамлд">#REF!+#REF!+#REF!+#REF!+#REF!</definedName>
    <definedName name="пит">[3]ШКОЛЫ!A1048575+[3]ШКОЛЫ!A1048576+[3]ШКОЛЫ!A1048550+[3]ШКОЛЫ!A1048554+[3]ШКОЛЫ!A1048555+[3]ШКОЛЫ!A1048556+[3]ШКОЛЫ!A1048574+[3]ШКОЛЫ!A1048557+[3]ШКОЛЫ!A1048558+[3]ШКОЛЫ!A1048559+[3]ШКОЛЫ!A1048560+[3]ШКОЛЫ!A1048561+[3]ШКОЛЫ!A1048562+[3]ШКОЛЫ!A1048563+[3]ШКОЛЫ!A1048564+[3]ШКОЛЫ!A1048565+[3]ШКОЛЫ!A1048566+[3]ШКОЛЫ!A1048567+[3]ШКОЛЫ!A1048568+[3]ШКОЛЫ!A1048569+[3]ШКОЛЫ!A1048570+[3]ШКОЛЫ!A1048571+[3]ШКОЛЫ!A1048572+[3]ШКОЛЫ!A1048573</definedName>
    <definedName name="при">#REF!+#REF!+#REF!+#REF!+#REF!</definedName>
    <definedName name="рапрпар">#REF!+#REF!+#REF!+#REF!+#REF!</definedName>
    <definedName name="Расх">SUM(#REF!)</definedName>
    <definedName name="расходы">SUM(#REF!)</definedName>
    <definedName name="риовкшнрывпошп">#REF!+#REF!+#REF!+#REF!+#REF!</definedName>
    <definedName name="рол">SUM(#REF!)</definedName>
    <definedName name="саени">SUM(#REF!)</definedName>
    <definedName name="свод1">#REF!+#REF!+#REF!+#REF!+#REF!</definedName>
    <definedName name="семизороаап">SUM(#REF!)</definedName>
    <definedName name="Семизорова">#REF!+#REF!+#REF!+#REF!</definedName>
    <definedName name="тормрпнгш">SUM(#REF!)</definedName>
    <definedName name="ттшгшрпри">#REF!-#REF!</definedName>
    <definedName name="укнкеке">SUM(#REF!)</definedName>
    <definedName name="хзщл">#REF!+#REF!+#REF!+#REF!+#REF!</definedName>
    <definedName name="ц">SUM(#REF!)</definedName>
    <definedName name="цена">SUM(#REF!)</definedName>
    <definedName name="школы">#REF!+#REF!+#REF!+#REF!+#REF!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3" i="26" l="1"/>
  <c r="F27" i="26"/>
  <c r="K180" i="26"/>
  <c r="K183" i="26"/>
  <c r="K186" i="26"/>
  <c r="K189" i="26"/>
  <c r="K190" i="26"/>
  <c r="K192" i="26"/>
  <c r="G94" i="31" l="1"/>
  <c r="D85" i="29"/>
  <c r="N53" i="30"/>
  <c r="E53" i="30"/>
  <c r="M49" i="30"/>
  <c r="O49" i="30"/>
  <c r="N49" i="30"/>
  <c r="N64" i="30" s="1"/>
  <c r="K65" i="31"/>
  <c r="L65" i="31"/>
  <c r="D19" i="30" l="1"/>
  <c r="V46" i="30" l="1"/>
  <c r="W46" i="30"/>
  <c r="X46" i="30"/>
  <c r="Y46" i="30"/>
  <c r="Z46" i="30"/>
  <c r="AA46" i="30"/>
  <c r="AB46" i="30"/>
  <c r="AC46" i="30"/>
  <c r="AD46" i="30"/>
  <c r="V17" i="30"/>
  <c r="W17" i="30"/>
  <c r="X17" i="30"/>
  <c r="Y17" i="30"/>
  <c r="Z17" i="30"/>
  <c r="AA17" i="30"/>
  <c r="AB17" i="30"/>
  <c r="AC17" i="30"/>
  <c r="AD17" i="30"/>
  <c r="U49" i="30" l="1"/>
  <c r="D19" i="29"/>
  <c r="I103" i="31"/>
  <c r="J103" i="31"/>
  <c r="K103" i="31"/>
  <c r="I79" i="31"/>
  <c r="J79" i="31"/>
  <c r="K79" i="31"/>
  <c r="L79" i="31"/>
  <c r="I18" i="31"/>
  <c r="J18" i="31"/>
  <c r="K18" i="31"/>
  <c r="L18" i="31"/>
  <c r="I134" i="31"/>
  <c r="J134" i="31"/>
  <c r="K134" i="31"/>
  <c r="L134" i="31"/>
  <c r="I140" i="31"/>
  <c r="J140" i="31"/>
  <c r="K140" i="31"/>
  <c r="L140" i="31"/>
  <c r="I165" i="31"/>
  <c r="J165" i="31"/>
  <c r="K165" i="31"/>
  <c r="L165" i="31"/>
  <c r="G69" i="31"/>
  <c r="G70" i="31"/>
  <c r="G71" i="31"/>
  <c r="G72" i="31"/>
  <c r="G73" i="31"/>
  <c r="G74" i="31"/>
  <c r="G75" i="31"/>
  <c r="G76" i="31"/>
  <c r="G77" i="31"/>
  <c r="G78" i="31"/>
  <c r="G80" i="31"/>
  <c r="G81" i="31"/>
  <c r="G82" i="31"/>
  <c r="G83" i="31"/>
  <c r="G84" i="31"/>
  <c r="G85" i="31"/>
  <c r="G86" i="31"/>
  <c r="G87" i="31"/>
  <c r="G89" i="31"/>
  <c r="G90" i="31"/>
  <c r="G91" i="31"/>
  <c r="G92" i="31"/>
  <c r="G93" i="31"/>
  <c r="G95" i="31"/>
  <c r="G96" i="31"/>
  <c r="G97" i="31"/>
  <c r="G98" i="31"/>
  <c r="G99" i="31"/>
  <c r="G100" i="31"/>
  <c r="G101" i="31"/>
  <c r="G102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5" i="31"/>
  <c r="G136" i="31"/>
  <c r="G137" i="31"/>
  <c r="G138" i="31"/>
  <c r="G139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7" i="31"/>
  <c r="G158" i="31"/>
  <c r="G159" i="31"/>
  <c r="G160" i="31"/>
  <c r="G161" i="31"/>
  <c r="G162" i="31"/>
  <c r="G163" i="31"/>
  <c r="G164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6" i="31"/>
  <c r="G67" i="31"/>
  <c r="G68" i="31"/>
  <c r="G48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19" i="31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C18" i="31"/>
  <c r="G3" i="31"/>
  <c r="C79" i="31"/>
  <c r="C65" i="31"/>
  <c r="C88" i="31"/>
  <c r="G88" i="31" s="1"/>
  <c r="C140" i="31"/>
  <c r="C134" i="31"/>
  <c r="C103" i="31"/>
  <c r="C156" i="31"/>
  <c r="G156" i="31" s="1"/>
  <c r="G140" i="31" l="1"/>
  <c r="G103" i="31"/>
  <c r="G18" i="31"/>
  <c r="G65" i="31"/>
  <c r="G134" i="31"/>
  <c r="G79" i="31"/>
  <c r="G165" i="31"/>
  <c r="C165" i="31"/>
  <c r="C166" i="31" s="1"/>
  <c r="G163" i="26"/>
  <c r="I158" i="30"/>
  <c r="H158" i="30"/>
  <c r="F158" i="30"/>
  <c r="D151" i="29"/>
  <c r="D164" i="29" s="1"/>
  <c r="B187" i="26"/>
  <c r="H187" i="26" l="1"/>
  <c r="C87" i="28" l="1"/>
  <c r="D87" i="28"/>
  <c r="E87" i="28"/>
  <c r="B28" i="31" l="1"/>
  <c r="H28" i="31" s="1"/>
  <c r="B164" i="31" l="1"/>
  <c r="B163" i="31"/>
  <c r="B162" i="31"/>
  <c r="B161" i="31"/>
  <c r="B160" i="31"/>
  <c r="B159" i="31"/>
  <c r="B158" i="31"/>
  <c r="B157" i="31"/>
  <c r="B155" i="31"/>
  <c r="B154" i="31"/>
  <c r="B153" i="31"/>
  <c r="B152" i="31"/>
  <c r="B151" i="31"/>
  <c r="B150" i="31"/>
  <c r="B149" i="31"/>
  <c r="B148" i="31"/>
  <c r="B147" i="31"/>
  <c r="B146" i="31"/>
  <c r="B145" i="31"/>
  <c r="B144" i="31"/>
  <c r="B143" i="31"/>
  <c r="B142" i="31"/>
  <c r="B141" i="31"/>
  <c r="B139" i="31"/>
  <c r="B138" i="31"/>
  <c r="B137" i="31"/>
  <c r="B136" i="31"/>
  <c r="B135" i="31"/>
  <c r="B133" i="31"/>
  <c r="B132" i="31"/>
  <c r="B131" i="31"/>
  <c r="B130" i="31"/>
  <c r="B129" i="31"/>
  <c r="B128" i="31"/>
  <c r="B127" i="31"/>
  <c r="B126" i="31"/>
  <c r="B125" i="31"/>
  <c r="B124" i="31"/>
  <c r="B123" i="31"/>
  <c r="B122" i="31"/>
  <c r="B121" i="31"/>
  <c r="B120" i="31"/>
  <c r="B119" i="31"/>
  <c r="B118" i="31"/>
  <c r="B117" i="31"/>
  <c r="B116" i="31"/>
  <c r="B115" i="31"/>
  <c r="B114" i="31"/>
  <c r="B113" i="31"/>
  <c r="B112" i="31"/>
  <c r="B111" i="31"/>
  <c r="B110" i="31"/>
  <c r="B109" i="31"/>
  <c r="B108" i="31"/>
  <c r="B107" i="31"/>
  <c r="B106" i="31"/>
  <c r="B105" i="31"/>
  <c r="B104" i="31"/>
  <c r="B102" i="31"/>
  <c r="B101" i="31"/>
  <c r="B100" i="31"/>
  <c r="B99" i="31"/>
  <c r="B98" i="31"/>
  <c r="B97" i="31"/>
  <c r="B96" i="31"/>
  <c r="B95" i="31"/>
  <c r="B94" i="31"/>
  <c r="B93" i="31"/>
  <c r="B92" i="31"/>
  <c r="B91" i="31"/>
  <c r="B90" i="31"/>
  <c r="B89" i="31"/>
  <c r="B87" i="31"/>
  <c r="B86" i="31"/>
  <c r="B85" i="31"/>
  <c r="B84" i="31"/>
  <c r="B83" i="31"/>
  <c r="B82" i="31"/>
  <c r="B81" i="31"/>
  <c r="B80" i="31"/>
  <c r="B78" i="31"/>
  <c r="B77" i="31"/>
  <c r="B76" i="31"/>
  <c r="B75" i="31"/>
  <c r="B74" i="31"/>
  <c r="B73" i="31"/>
  <c r="B72" i="31"/>
  <c r="B71" i="31"/>
  <c r="B70" i="31"/>
  <c r="B69" i="31"/>
  <c r="B68" i="31"/>
  <c r="B67" i="31"/>
  <c r="B66" i="31"/>
  <c r="B64" i="31"/>
  <c r="B63" i="31"/>
  <c r="B62" i="31"/>
  <c r="B61" i="31"/>
  <c r="B60" i="31"/>
  <c r="B59" i="31"/>
  <c r="B58" i="31"/>
  <c r="B57" i="31"/>
  <c r="B56" i="31"/>
  <c r="B55" i="31"/>
  <c r="B54" i="31"/>
  <c r="H54" i="31" s="1"/>
  <c r="B53" i="31"/>
  <c r="B52" i="31"/>
  <c r="B51" i="31"/>
  <c r="B50" i="31"/>
  <c r="B49" i="31"/>
  <c r="B48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7" i="31"/>
  <c r="B26" i="31"/>
  <c r="B25" i="31"/>
  <c r="B24" i="31"/>
  <c r="B23" i="31"/>
  <c r="B22" i="31"/>
  <c r="B21" i="31"/>
  <c r="B20" i="31"/>
  <c r="B19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B3" i="31"/>
  <c r="G171" i="26" l="1"/>
  <c r="G170" i="26"/>
  <c r="G169" i="26"/>
  <c r="G168" i="26"/>
  <c r="G167" i="26"/>
  <c r="G166" i="26"/>
  <c r="G165" i="26"/>
  <c r="G164" i="26"/>
  <c r="G162" i="26"/>
  <c r="G161" i="26"/>
  <c r="G160" i="26"/>
  <c r="G159" i="26"/>
  <c r="G158" i="26"/>
  <c r="G157" i="26"/>
  <c r="G156" i="26"/>
  <c r="G155" i="26"/>
  <c r="G154" i="26"/>
  <c r="G153" i="26"/>
  <c r="G152" i="26"/>
  <c r="G151" i="26"/>
  <c r="G150" i="26"/>
  <c r="G149" i="26"/>
  <c r="G148" i="26"/>
  <c r="G146" i="26"/>
  <c r="G145" i="26"/>
  <c r="G144" i="26"/>
  <c r="G143" i="26"/>
  <c r="G142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4" i="26"/>
  <c r="G93" i="26"/>
  <c r="G92" i="26"/>
  <c r="G91" i="26"/>
  <c r="G90" i="26"/>
  <c r="G89" i="26"/>
  <c r="G88" i="26"/>
  <c r="G87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47" i="31"/>
  <c r="G166" i="31" s="1"/>
  <c r="D180" i="26" l="1"/>
  <c r="F180" i="26" s="1"/>
  <c r="F54" i="31"/>
  <c r="M54" i="31" s="1"/>
  <c r="K61" i="26" s="1"/>
  <c r="F94" i="31"/>
  <c r="H94" i="31"/>
  <c r="M94" i="31" l="1"/>
  <c r="K101" i="26" s="1"/>
  <c r="J175" i="26"/>
  <c r="J181" i="26" s="1"/>
  <c r="K181" i="26" s="1"/>
  <c r="J179" i="26"/>
  <c r="K179" i="26" s="1"/>
  <c r="C175" i="26"/>
  <c r="D175" i="26"/>
  <c r="E175" i="26"/>
  <c r="B175" i="26" l="1"/>
  <c r="H193" i="26"/>
  <c r="E164" i="28"/>
  <c r="D164" i="28"/>
  <c r="C164" i="28"/>
  <c r="E139" i="28"/>
  <c r="D139" i="28"/>
  <c r="C139" i="28"/>
  <c r="E133" i="28"/>
  <c r="D133" i="28"/>
  <c r="C133" i="28"/>
  <c r="E102" i="28"/>
  <c r="D102" i="28"/>
  <c r="C102" i="28"/>
  <c r="E78" i="28"/>
  <c r="D78" i="28"/>
  <c r="C78" i="28"/>
  <c r="E64" i="28"/>
  <c r="D64" i="28"/>
  <c r="C64" i="28"/>
  <c r="E46" i="28"/>
  <c r="D46" i="28"/>
  <c r="C46" i="28"/>
  <c r="E17" i="28"/>
  <c r="D17" i="28"/>
  <c r="C17" i="28"/>
  <c r="F7" i="28"/>
  <c r="I164" i="28"/>
  <c r="H164" i="28"/>
  <c r="G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I139" i="28"/>
  <c r="H139" i="28"/>
  <c r="G139" i="28"/>
  <c r="F138" i="28"/>
  <c r="F137" i="28"/>
  <c r="F136" i="28"/>
  <c r="F135" i="28"/>
  <c r="F134" i="28"/>
  <c r="I133" i="28"/>
  <c r="H133" i="28"/>
  <c r="G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I102" i="28"/>
  <c r="H102" i="28"/>
  <c r="G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I87" i="28"/>
  <c r="H87" i="28"/>
  <c r="G87" i="28"/>
  <c r="F86" i="28"/>
  <c r="F85" i="28"/>
  <c r="F84" i="28"/>
  <c r="F83" i="28"/>
  <c r="F82" i="28"/>
  <c r="F81" i="28"/>
  <c r="F80" i="28"/>
  <c r="F79" i="28"/>
  <c r="I78" i="28"/>
  <c r="H78" i="28"/>
  <c r="G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I64" i="28"/>
  <c r="H64" i="28"/>
  <c r="G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I46" i="28"/>
  <c r="H46" i="28"/>
  <c r="G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I17" i="28"/>
  <c r="H17" i="28"/>
  <c r="G17" i="28"/>
  <c r="F16" i="28"/>
  <c r="F15" i="28"/>
  <c r="F14" i="28"/>
  <c r="F13" i="28"/>
  <c r="F12" i="28"/>
  <c r="F11" i="28"/>
  <c r="F10" i="28"/>
  <c r="F9" i="28"/>
  <c r="F8" i="28"/>
  <c r="F6" i="28"/>
  <c r="F5" i="28"/>
  <c r="F4" i="28"/>
  <c r="F3" i="28"/>
  <c r="F2" i="28"/>
  <c r="G175" i="26"/>
  <c r="J182" i="26" s="1"/>
  <c r="K182" i="26" s="1"/>
  <c r="G10" i="26"/>
  <c r="D139" i="29"/>
  <c r="D133" i="29"/>
  <c r="D102" i="29"/>
  <c r="D87" i="29"/>
  <c r="D78" i="29"/>
  <c r="D64" i="29"/>
  <c r="D46" i="29"/>
  <c r="D17" i="29"/>
  <c r="F102" i="28" l="1"/>
  <c r="C165" i="28"/>
  <c r="D165" i="28"/>
  <c r="E165" i="28"/>
  <c r="F17" i="28"/>
  <c r="F64" i="28"/>
  <c r="F87" i="28"/>
  <c r="F133" i="28"/>
  <c r="F46" i="28"/>
  <c r="F139" i="28"/>
  <c r="F164" i="28"/>
  <c r="F78" i="28"/>
  <c r="H165" i="28"/>
  <c r="I165" i="28"/>
  <c r="G165" i="28"/>
  <c r="F165" i="28" l="1"/>
  <c r="C47" i="29"/>
  <c r="D165" i="29" l="1"/>
  <c r="H4" i="31" l="1"/>
  <c r="H5" i="31"/>
  <c r="H6" i="31"/>
  <c r="H8" i="31"/>
  <c r="H9" i="31"/>
  <c r="H10" i="31"/>
  <c r="H11" i="31"/>
  <c r="H12" i="31"/>
  <c r="H13" i="31"/>
  <c r="H14" i="31"/>
  <c r="H15" i="31"/>
  <c r="H16" i="31"/>
  <c r="H17" i="31"/>
  <c r="H19" i="31"/>
  <c r="H21" i="31"/>
  <c r="H22" i="31"/>
  <c r="H23" i="31"/>
  <c r="H24" i="31"/>
  <c r="H25" i="31"/>
  <c r="H26" i="31"/>
  <c r="H27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9" i="31"/>
  <c r="H50" i="31"/>
  <c r="H51" i="31"/>
  <c r="H52" i="31"/>
  <c r="H53" i="31"/>
  <c r="H55" i="31"/>
  <c r="H56" i="31"/>
  <c r="H57" i="31"/>
  <c r="H58" i="31"/>
  <c r="H59" i="31"/>
  <c r="H60" i="31"/>
  <c r="H61" i="31"/>
  <c r="H62" i="31"/>
  <c r="H63" i="31"/>
  <c r="H64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81" i="31"/>
  <c r="H82" i="31"/>
  <c r="H83" i="31"/>
  <c r="H84" i="31"/>
  <c r="H85" i="31"/>
  <c r="H86" i="31"/>
  <c r="H87" i="31"/>
  <c r="H90" i="31"/>
  <c r="H91" i="31"/>
  <c r="H92" i="31"/>
  <c r="H93" i="31"/>
  <c r="H95" i="31"/>
  <c r="H96" i="31"/>
  <c r="H97" i="31"/>
  <c r="H98" i="31"/>
  <c r="H99" i="31"/>
  <c r="H100" i="31"/>
  <c r="H101" i="31"/>
  <c r="H102" i="31"/>
  <c r="H104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7" i="31"/>
  <c r="H138" i="31"/>
  <c r="H139" i="31"/>
  <c r="H143" i="31"/>
  <c r="H144" i="31"/>
  <c r="H145" i="31"/>
  <c r="H146" i="31"/>
  <c r="H147" i="31"/>
  <c r="H148" i="31"/>
  <c r="H149" i="31"/>
  <c r="H150" i="31"/>
  <c r="H151" i="31"/>
  <c r="H152" i="31"/>
  <c r="H153" i="31"/>
  <c r="H154" i="31"/>
  <c r="H155" i="31"/>
  <c r="H156" i="31"/>
  <c r="H157" i="31"/>
  <c r="H158" i="31"/>
  <c r="H159" i="31"/>
  <c r="H160" i="31"/>
  <c r="H161" i="31"/>
  <c r="H162" i="31"/>
  <c r="H163" i="31"/>
  <c r="H164" i="31"/>
  <c r="H3" i="31"/>
  <c r="L171" i="26"/>
  <c r="L170" i="26"/>
  <c r="L169" i="26"/>
  <c r="L168" i="26"/>
  <c r="L167" i="26"/>
  <c r="L166" i="26"/>
  <c r="L165" i="26"/>
  <c r="L164" i="26"/>
  <c r="L163" i="26"/>
  <c r="L162" i="26"/>
  <c r="L161" i="26"/>
  <c r="L160" i="26"/>
  <c r="L159" i="26"/>
  <c r="L158" i="26"/>
  <c r="L157" i="26"/>
  <c r="L156" i="26"/>
  <c r="L155" i="26"/>
  <c r="L153" i="26"/>
  <c r="L152" i="26"/>
  <c r="L151" i="26"/>
  <c r="L149" i="26"/>
  <c r="L148" i="26"/>
  <c r="L146" i="26"/>
  <c r="L145" i="26"/>
  <c r="L144" i="26"/>
  <c r="L143" i="26"/>
  <c r="L142" i="26"/>
  <c r="L140" i="26"/>
  <c r="L139" i="26"/>
  <c r="L138" i="26"/>
  <c r="L137" i="26"/>
  <c r="L136" i="26"/>
  <c r="L135" i="26"/>
  <c r="L134" i="26"/>
  <c r="L133" i="26"/>
  <c r="L132" i="26"/>
  <c r="L131" i="26"/>
  <c r="L130" i="26"/>
  <c r="L129" i="26"/>
  <c r="L128" i="26"/>
  <c r="L127" i="26"/>
  <c r="L126" i="26"/>
  <c r="L125" i="26"/>
  <c r="L124" i="26"/>
  <c r="L123" i="26"/>
  <c r="L122" i="26"/>
  <c r="L121" i="26"/>
  <c r="L120" i="26"/>
  <c r="L119" i="26"/>
  <c r="L118" i="26"/>
  <c r="L117" i="26"/>
  <c r="L116" i="26"/>
  <c r="L115" i="26"/>
  <c r="L114" i="26"/>
  <c r="L113" i="26"/>
  <c r="L112" i="26"/>
  <c r="L111" i="26"/>
  <c r="L109" i="26"/>
  <c r="L108" i="26"/>
  <c r="L107" i="26"/>
  <c r="L106" i="26"/>
  <c r="L105" i="26"/>
  <c r="L104" i="26"/>
  <c r="L103" i="26"/>
  <c r="L102" i="26"/>
  <c r="L101" i="26"/>
  <c r="L100" i="26"/>
  <c r="L99" i="26"/>
  <c r="L97" i="26"/>
  <c r="L96" i="26"/>
  <c r="L94" i="26"/>
  <c r="L93" i="26"/>
  <c r="L92" i="26"/>
  <c r="L91" i="26"/>
  <c r="L90" i="26"/>
  <c r="L89" i="26"/>
  <c r="L88" i="26"/>
  <c r="L87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5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J164" i="30"/>
  <c r="I164" i="30"/>
  <c r="H164" i="30"/>
  <c r="G164" i="30"/>
  <c r="T164" i="30"/>
  <c r="S164" i="30"/>
  <c r="R164" i="30"/>
  <c r="Q164" i="30"/>
  <c r="P164" i="30"/>
  <c r="L164" i="30"/>
  <c r="J139" i="30"/>
  <c r="I139" i="30"/>
  <c r="H139" i="30"/>
  <c r="G139" i="30"/>
  <c r="T139" i="30"/>
  <c r="S139" i="30"/>
  <c r="R139" i="30"/>
  <c r="Q139" i="30"/>
  <c r="P139" i="30"/>
  <c r="L139" i="30"/>
  <c r="J133" i="30"/>
  <c r="I133" i="30"/>
  <c r="H133" i="30"/>
  <c r="G133" i="30"/>
  <c r="S133" i="30"/>
  <c r="R133" i="30"/>
  <c r="Q133" i="30"/>
  <c r="P133" i="30"/>
  <c r="L133" i="30"/>
  <c r="J102" i="30"/>
  <c r="I102" i="30"/>
  <c r="H102" i="30"/>
  <c r="G102" i="30"/>
  <c r="T102" i="30"/>
  <c r="S102" i="30"/>
  <c r="R102" i="30"/>
  <c r="Q102" i="30"/>
  <c r="P102" i="30"/>
  <c r="L102" i="30"/>
  <c r="J87" i="30"/>
  <c r="I87" i="30"/>
  <c r="H87" i="30"/>
  <c r="G87" i="30"/>
  <c r="T87" i="30"/>
  <c r="S87" i="30"/>
  <c r="R87" i="30"/>
  <c r="Q87" i="30"/>
  <c r="L87" i="30"/>
  <c r="J78" i="30"/>
  <c r="I78" i="30"/>
  <c r="H78" i="30"/>
  <c r="G78" i="30"/>
  <c r="T78" i="30"/>
  <c r="S78" i="30"/>
  <c r="R78" i="30"/>
  <c r="Q78" i="30"/>
  <c r="P78" i="30"/>
  <c r="L78" i="30"/>
  <c r="J64" i="30"/>
  <c r="I64" i="30"/>
  <c r="H64" i="30"/>
  <c r="G64" i="30"/>
  <c r="T64" i="30"/>
  <c r="S64" i="30"/>
  <c r="R64" i="30"/>
  <c r="Q64" i="30"/>
  <c r="P64" i="30"/>
  <c r="L64" i="30"/>
  <c r="J46" i="30"/>
  <c r="I46" i="30"/>
  <c r="H46" i="30"/>
  <c r="G46" i="30"/>
  <c r="T46" i="30"/>
  <c r="S46" i="30"/>
  <c r="R46" i="30"/>
  <c r="Q46" i="30"/>
  <c r="P46" i="30"/>
  <c r="L46" i="30"/>
  <c r="J17" i="30"/>
  <c r="I17" i="30"/>
  <c r="H17" i="30"/>
  <c r="G17" i="30"/>
  <c r="T17" i="30"/>
  <c r="S17" i="30"/>
  <c r="R17" i="30"/>
  <c r="Q17" i="30"/>
  <c r="P17" i="30"/>
  <c r="L17" i="30"/>
  <c r="K17" i="30"/>
  <c r="U17" i="30"/>
  <c r="B3" i="30"/>
  <c r="F3" i="30" s="1"/>
  <c r="B4" i="30"/>
  <c r="F4" i="30" s="1"/>
  <c r="B5" i="30"/>
  <c r="F5" i="30" s="1"/>
  <c r="B6" i="30"/>
  <c r="E6" i="30" s="1"/>
  <c r="B7" i="30"/>
  <c r="E7" i="30" s="1"/>
  <c r="B8" i="30"/>
  <c r="F8" i="30" s="1"/>
  <c r="B9" i="30"/>
  <c r="F9" i="30" s="1"/>
  <c r="B10" i="30"/>
  <c r="F10" i="30" s="1"/>
  <c r="B11" i="30"/>
  <c r="F11" i="30" s="1"/>
  <c r="F12" i="30"/>
  <c r="B13" i="30"/>
  <c r="F13" i="30" s="1"/>
  <c r="B14" i="30"/>
  <c r="E14" i="30" s="1"/>
  <c r="B15" i="30"/>
  <c r="F15" i="30" s="1"/>
  <c r="B16" i="30"/>
  <c r="F16" i="30" s="1"/>
  <c r="B18" i="30"/>
  <c r="F18" i="30" s="1"/>
  <c r="B19" i="30"/>
  <c r="B20" i="30"/>
  <c r="F20" i="30" s="1"/>
  <c r="B21" i="30"/>
  <c r="F21" i="30" s="1"/>
  <c r="B22" i="30"/>
  <c r="F22" i="30" s="1"/>
  <c r="B23" i="30"/>
  <c r="E23" i="30" s="1"/>
  <c r="B24" i="30"/>
  <c r="E24" i="30" s="1"/>
  <c r="B25" i="30"/>
  <c r="F25" i="30" s="1"/>
  <c r="B26" i="30"/>
  <c r="F26" i="30" s="1"/>
  <c r="B27" i="30"/>
  <c r="F27" i="30" s="1"/>
  <c r="B28" i="30"/>
  <c r="F28" i="30" s="1"/>
  <c r="B29" i="30"/>
  <c r="F29" i="30" s="1"/>
  <c r="B30" i="30"/>
  <c r="F30" i="30" s="1"/>
  <c r="B31" i="30"/>
  <c r="E31" i="30" s="1"/>
  <c r="B32" i="30"/>
  <c r="F32" i="30" s="1"/>
  <c r="B33" i="30"/>
  <c r="F33" i="30" s="1"/>
  <c r="B34" i="30"/>
  <c r="F34" i="30" s="1"/>
  <c r="B35" i="30"/>
  <c r="E35" i="30" s="1"/>
  <c r="B36" i="30"/>
  <c r="F36" i="30" s="1"/>
  <c r="B37" i="30"/>
  <c r="F37" i="30" s="1"/>
  <c r="B38" i="30"/>
  <c r="F38" i="30" s="1"/>
  <c r="B39" i="30"/>
  <c r="E39" i="30" s="1"/>
  <c r="B40" i="30"/>
  <c r="F40" i="30" s="1"/>
  <c r="B41" i="30"/>
  <c r="F41" i="30" s="1"/>
  <c r="B42" i="30"/>
  <c r="F42" i="30" s="1"/>
  <c r="B43" i="30"/>
  <c r="F43" i="30" s="1"/>
  <c r="B44" i="30"/>
  <c r="F44" i="30" s="1"/>
  <c r="B45" i="30"/>
  <c r="F45" i="30" s="1"/>
  <c r="B47" i="30"/>
  <c r="F47" i="30" s="1"/>
  <c r="B48" i="30"/>
  <c r="E48" i="30" s="1"/>
  <c r="B49" i="30"/>
  <c r="F49" i="30" s="1"/>
  <c r="B50" i="30"/>
  <c r="F50" i="30" s="1"/>
  <c r="B51" i="30"/>
  <c r="F51" i="30" s="1"/>
  <c r="B52" i="30"/>
  <c r="E52" i="30" s="1"/>
  <c r="B53" i="30"/>
  <c r="F53" i="30" s="1"/>
  <c r="D53" i="30" s="1"/>
  <c r="B54" i="30"/>
  <c r="F54" i="30" s="1"/>
  <c r="B55" i="30"/>
  <c r="F55" i="30" s="1"/>
  <c r="B56" i="30"/>
  <c r="E56" i="30" s="1"/>
  <c r="B57" i="30"/>
  <c r="B58" i="30"/>
  <c r="F58" i="30" s="1"/>
  <c r="B59" i="30"/>
  <c r="F59" i="30" s="1"/>
  <c r="B60" i="30"/>
  <c r="F60" i="30" s="1"/>
  <c r="B61" i="30"/>
  <c r="F61" i="30" s="1"/>
  <c r="B62" i="30"/>
  <c r="F62" i="30" s="1"/>
  <c r="B63" i="30"/>
  <c r="F63" i="30" s="1"/>
  <c r="B65" i="30"/>
  <c r="E65" i="30" s="1"/>
  <c r="B66" i="30"/>
  <c r="F66" i="30" s="1"/>
  <c r="B67" i="30"/>
  <c r="F67" i="30" s="1"/>
  <c r="B68" i="30"/>
  <c r="F68" i="30" s="1"/>
  <c r="B69" i="30"/>
  <c r="E69" i="30" s="1"/>
  <c r="B70" i="30"/>
  <c r="F70" i="30" s="1"/>
  <c r="B71" i="30"/>
  <c r="F71" i="30" s="1"/>
  <c r="B72" i="30"/>
  <c r="F72" i="30" s="1"/>
  <c r="B73" i="30"/>
  <c r="E73" i="30" s="1"/>
  <c r="B74" i="30"/>
  <c r="F74" i="30" s="1"/>
  <c r="B75" i="30"/>
  <c r="F75" i="30" s="1"/>
  <c r="B76" i="30"/>
  <c r="F76" i="30" s="1"/>
  <c r="B77" i="30"/>
  <c r="F77" i="30" s="1"/>
  <c r="B79" i="30"/>
  <c r="F79" i="30" s="1"/>
  <c r="B80" i="30"/>
  <c r="F80" i="30" s="1"/>
  <c r="B81" i="30"/>
  <c r="F81" i="30" s="1"/>
  <c r="B82" i="30"/>
  <c r="E82" i="30" s="1"/>
  <c r="B83" i="30"/>
  <c r="F83" i="30" s="1"/>
  <c r="B84" i="30"/>
  <c r="F84" i="30" s="1"/>
  <c r="B85" i="30"/>
  <c r="F85" i="30" s="1"/>
  <c r="B86" i="30"/>
  <c r="E86" i="30" s="1"/>
  <c r="B88" i="30"/>
  <c r="F88" i="30" s="1"/>
  <c r="B89" i="30"/>
  <c r="F89" i="30" s="1"/>
  <c r="B90" i="30"/>
  <c r="F90" i="30" s="1"/>
  <c r="B91" i="30"/>
  <c r="E91" i="30" s="1"/>
  <c r="B92" i="30"/>
  <c r="F92" i="30" s="1"/>
  <c r="B93" i="30"/>
  <c r="F93" i="30" s="1"/>
  <c r="B94" i="30"/>
  <c r="F94" i="30" s="1"/>
  <c r="B95" i="30"/>
  <c r="F95" i="30" s="1"/>
  <c r="B96" i="30"/>
  <c r="F96" i="30" s="1"/>
  <c r="B97" i="30"/>
  <c r="F97" i="30" s="1"/>
  <c r="B98" i="30"/>
  <c r="F98" i="30" s="1"/>
  <c r="B99" i="30"/>
  <c r="E99" i="30" s="1"/>
  <c r="B100" i="30"/>
  <c r="F100" i="30" s="1"/>
  <c r="B101" i="30"/>
  <c r="F101" i="30" s="1"/>
  <c r="B103" i="30"/>
  <c r="F103" i="30" s="1"/>
  <c r="B104" i="30"/>
  <c r="E104" i="30" s="1"/>
  <c r="B105" i="30"/>
  <c r="F105" i="30" s="1"/>
  <c r="B106" i="30"/>
  <c r="F106" i="30" s="1"/>
  <c r="B107" i="30"/>
  <c r="F107" i="30" s="1"/>
  <c r="B108" i="30"/>
  <c r="E108" i="30" s="1"/>
  <c r="B109" i="30"/>
  <c r="F109" i="30" s="1"/>
  <c r="B110" i="30"/>
  <c r="F110" i="30" s="1"/>
  <c r="B111" i="30"/>
  <c r="F111" i="30" s="1"/>
  <c r="B112" i="30"/>
  <c r="F112" i="30" s="1"/>
  <c r="B113" i="30"/>
  <c r="F113" i="30" s="1"/>
  <c r="B114" i="30"/>
  <c r="F114" i="30" s="1"/>
  <c r="B115" i="30"/>
  <c r="F115" i="30" s="1"/>
  <c r="B116" i="30"/>
  <c r="E116" i="30" s="1"/>
  <c r="B117" i="30"/>
  <c r="F117" i="30" s="1"/>
  <c r="B118" i="30"/>
  <c r="F118" i="30" s="1"/>
  <c r="B119" i="30"/>
  <c r="F119" i="30" s="1"/>
  <c r="B120" i="30"/>
  <c r="E120" i="30" s="1"/>
  <c r="B121" i="30"/>
  <c r="F121" i="30" s="1"/>
  <c r="B122" i="30"/>
  <c r="F122" i="30" s="1"/>
  <c r="B123" i="30"/>
  <c r="F123" i="30" s="1"/>
  <c r="B124" i="30"/>
  <c r="B125" i="30"/>
  <c r="F125" i="30" s="1"/>
  <c r="B126" i="30"/>
  <c r="F126" i="30" s="1"/>
  <c r="B127" i="30"/>
  <c r="F127" i="30" s="1"/>
  <c r="B128" i="30"/>
  <c r="F128" i="30" s="1"/>
  <c r="B129" i="30"/>
  <c r="F129" i="30" s="1"/>
  <c r="B130" i="30"/>
  <c r="F130" i="30" s="1"/>
  <c r="B131" i="30"/>
  <c r="F131" i="30" s="1"/>
  <c r="B132" i="30"/>
  <c r="F132" i="30" s="1"/>
  <c r="B134" i="30"/>
  <c r="F134" i="30" s="1"/>
  <c r="B135" i="30"/>
  <c r="F135" i="30" s="1"/>
  <c r="B136" i="30"/>
  <c r="F136" i="30" s="1"/>
  <c r="B137" i="30"/>
  <c r="B138" i="30"/>
  <c r="F138" i="30" s="1"/>
  <c r="B140" i="30"/>
  <c r="F140" i="30" s="1"/>
  <c r="B141" i="30"/>
  <c r="F141" i="30" s="1"/>
  <c r="B142" i="30"/>
  <c r="B143" i="30"/>
  <c r="F143" i="30" s="1"/>
  <c r="B144" i="30"/>
  <c r="F144" i="30" s="1"/>
  <c r="B145" i="30"/>
  <c r="F145" i="30" s="1"/>
  <c r="B146" i="30"/>
  <c r="B147" i="30"/>
  <c r="F147" i="30" s="1"/>
  <c r="B148" i="30"/>
  <c r="F148" i="30" s="1"/>
  <c r="B149" i="30"/>
  <c r="F149" i="30" s="1"/>
  <c r="B150" i="30"/>
  <c r="F150" i="30" s="1"/>
  <c r="B151" i="30"/>
  <c r="F151" i="30" s="1"/>
  <c r="B152" i="30"/>
  <c r="F152" i="30" s="1"/>
  <c r="B153" i="30"/>
  <c r="F153" i="30" s="1"/>
  <c r="B154" i="30"/>
  <c r="F154" i="30" s="1"/>
  <c r="B155" i="30"/>
  <c r="F155" i="30" s="1"/>
  <c r="B156" i="30"/>
  <c r="F156" i="30" s="1"/>
  <c r="B157" i="30"/>
  <c r="F157" i="30" s="1"/>
  <c r="B159" i="30"/>
  <c r="F159" i="30" s="1"/>
  <c r="B160" i="30"/>
  <c r="F160" i="30" s="1"/>
  <c r="B161" i="30"/>
  <c r="F161" i="30" s="1"/>
  <c r="B162" i="30"/>
  <c r="F162" i="30" s="1"/>
  <c r="B163" i="30"/>
  <c r="F163" i="30" s="1"/>
  <c r="B2" i="30"/>
  <c r="F2" i="30" s="1"/>
  <c r="E57" i="30" l="1"/>
  <c r="F57" i="30"/>
  <c r="E146" i="30"/>
  <c r="F146" i="30"/>
  <c r="E142" i="30"/>
  <c r="F142" i="30"/>
  <c r="E137" i="30"/>
  <c r="F137" i="30"/>
  <c r="E132" i="30"/>
  <c r="D132" i="30" s="1"/>
  <c r="E124" i="30"/>
  <c r="F124" i="30"/>
  <c r="B65" i="31"/>
  <c r="H48" i="31"/>
  <c r="H135" i="31"/>
  <c r="B47" i="31"/>
  <c r="B18" i="31"/>
  <c r="H7" i="31"/>
  <c r="H18" i="31" s="1"/>
  <c r="H141" i="31"/>
  <c r="E13" i="30"/>
  <c r="E25" i="30"/>
  <c r="E30" i="30"/>
  <c r="E3" i="30"/>
  <c r="E47" i="30"/>
  <c r="D47" i="30" s="1"/>
  <c r="E4" i="30"/>
  <c r="E15" i="30"/>
  <c r="E28" i="30"/>
  <c r="E37" i="30"/>
  <c r="E49" i="30"/>
  <c r="D49" i="30" s="1"/>
  <c r="E61" i="30"/>
  <c r="E79" i="30"/>
  <c r="E96" i="30"/>
  <c r="E117" i="30"/>
  <c r="E138" i="30"/>
  <c r="E157" i="30"/>
  <c r="I27" i="26"/>
  <c r="F35" i="30"/>
  <c r="F56" i="30"/>
  <c r="D56" i="30" s="1"/>
  <c r="F73" i="30"/>
  <c r="D73" i="30" s="1"/>
  <c r="F99" i="30"/>
  <c r="D99" i="30" s="1"/>
  <c r="F120" i="30"/>
  <c r="E8" i="30"/>
  <c r="E20" i="30"/>
  <c r="E41" i="30"/>
  <c r="E66" i="30"/>
  <c r="E83" i="30"/>
  <c r="E100" i="30"/>
  <c r="E121" i="30"/>
  <c r="E143" i="30"/>
  <c r="F6" i="30"/>
  <c r="D6" i="30" s="1"/>
  <c r="F23" i="30"/>
  <c r="F39" i="30"/>
  <c r="F82" i="30"/>
  <c r="D82" i="30" s="1"/>
  <c r="F104" i="30"/>
  <c r="D104" i="30" s="1"/>
  <c r="E11" i="30"/>
  <c r="E21" i="30"/>
  <c r="E32" i="30"/>
  <c r="E44" i="30"/>
  <c r="E54" i="30"/>
  <c r="E70" i="30"/>
  <c r="E88" i="30"/>
  <c r="D88" i="30" s="1"/>
  <c r="E105" i="30"/>
  <c r="E129" i="30"/>
  <c r="E150" i="30"/>
  <c r="F7" i="30"/>
  <c r="F24" i="30"/>
  <c r="D24" i="30" s="1"/>
  <c r="F48" i="30"/>
  <c r="F65" i="30"/>
  <c r="D65" i="30" s="1"/>
  <c r="F86" i="30"/>
  <c r="F108" i="30"/>
  <c r="D108" i="30" s="1"/>
  <c r="E36" i="30"/>
  <c r="E58" i="30"/>
  <c r="E75" i="30"/>
  <c r="E93" i="30"/>
  <c r="D93" i="30" s="1"/>
  <c r="E113" i="30"/>
  <c r="E134" i="30"/>
  <c r="E154" i="30"/>
  <c r="F14" i="30"/>
  <c r="D14" i="30" s="1"/>
  <c r="F31" i="30"/>
  <c r="D31" i="30" s="1"/>
  <c r="F52" i="30"/>
  <c r="D52" i="30" s="1"/>
  <c r="F69" i="30"/>
  <c r="F91" i="30"/>
  <c r="F116" i="30"/>
  <c r="E160" i="30"/>
  <c r="D160" i="30" s="1"/>
  <c r="E141" i="30"/>
  <c r="D141" i="30" s="1"/>
  <c r="E9" i="30"/>
  <c r="E163" i="30"/>
  <c r="E155" i="30"/>
  <c r="D155" i="30" s="1"/>
  <c r="E16" i="30"/>
  <c r="E22" i="30"/>
  <c r="E33" i="30"/>
  <c r="E50" i="30"/>
  <c r="E55" i="30"/>
  <c r="E101" i="30"/>
  <c r="E118" i="30"/>
  <c r="E123" i="30"/>
  <c r="E159" i="30"/>
  <c r="E162" i="30"/>
  <c r="D162" i="30" s="1"/>
  <c r="E158" i="30"/>
  <c r="D158" i="30" s="1"/>
  <c r="E151" i="30"/>
  <c r="D151" i="30" s="1"/>
  <c r="E147" i="30"/>
  <c r="D147" i="30" s="1"/>
  <c r="E12" i="30"/>
  <c r="E18" i="30"/>
  <c r="D18" i="30" s="1"/>
  <c r="E29" i="30"/>
  <c r="E34" i="30"/>
  <c r="E40" i="30"/>
  <c r="E45" i="30"/>
  <c r="E51" i="30"/>
  <c r="D51" i="30" s="1"/>
  <c r="E62" i="30"/>
  <c r="E68" i="30"/>
  <c r="E74" i="30"/>
  <c r="E80" i="30"/>
  <c r="E85" i="30"/>
  <c r="E92" i="30"/>
  <c r="E97" i="30"/>
  <c r="E103" i="30"/>
  <c r="E109" i="30"/>
  <c r="E114" i="30"/>
  <c r="E119" i="30"/>
  <c r="E125" i="30"/>
  <c r="E130" i="30"/>
  <c r="E136" i="30"/>
  <c r="E144" i="30"/>
  <c r="E153" i="30"/>
  <c r="E63" i="30"/>
  <c r="E81" i="30"/>
  <c r="E98" i="30"/>
  <c r="E110" i="30"/>
  <c r="E115" i="30"/>
  <c r="E126" i="30"/>
  <c r="E131" i="30"/>
  <c r="E148" i="30"/>
  <c r="E42" i="30"/>
  <c r="E59" i="30"/>
  <c r="E71" i="30"/>
  <c r="E76" i="30"/>
  <c r="E89" i="30"/>
  <c r="E94" i="30"/>
  <c r="E106" i="30"/>
  <c r="E111" i="30"/>
  <c r="E122" i="30"/>
  <c r="E127" i="30"/>
  <c r="E140" i="30"/>
  <c r="D140" i="30" s="1"/>
  <c r="E149" i="30"/>
  <c r="B17" i="30"/>
  <c r="E2" i="30"/>
  <c r="D2" i="30" s="1"/>
  <c r="E156" i="30"/>
  <c r="D156" i="30" s="1"/>
  <c r="E145" i="30"/>
  <c r="D145" i="30" s="1"/>
  <c r="E26" i="30"/>
  <c r="E152" i="30"/>
  <c r="D152" i="30" s="1"/>
  <c r="E5" i="30"/>
  <c r="E38" i="30"/>
  <c r="E67" i="30"/>
  <c r="E72" i="30"/>
  <c r="E84" i="30"/>
  <c r="E90" i="30"/>
  <c r="E107" i="30"/>
  <c r="E135" i="30"/>
  <c r="E10" i="30"/>
  <c r="E27" i="30"/>
  <c r="E43" i="30"/>
  <c r="E60" i="30"/>
  <c r="E77" i="30"/>
  <c r="E95" i="30"/>
  <c r="E112" i="30"/>
  <c r="E128" i="30"/>
  <c r="E161" i="30"/>
  <c r="B78" i="30"/>
  <c r="B133" i="30"/>
  <c r="B64" i="30"/>
  <c r="B46" i="30"/>
  <c r="B164" i="30"/>
  <c r="B102" i="30"/>
  <c r="B139" i="30"/>
  <c r="B87" i="30"/>
  <c r="D142" i="30" l="1"/>
  <c r="D57" i="30"/>
  <c r="D137" i="30"/>
  <c r="I145" i="26" s="1"/>
  <c r="D43" i="30"/>
  <c r="I51" i="26" s="1"/>
  <c r="D26" i="30"/>
  <c r="I34" i="26" s="1"/>
  <c r="D115" i="30"/>
  <c r="I123" i="26" s="1"/>
  <c r="D85" i="30"/>
  <c r="I93" i="26" s="1"/>
  <c r="D154" i="30"/>
  <c r="I162" i="26" s="1"/>
  <c r="D32" i="30"/>
  <c r="I40" i="26" s="1"/>
  <c r="D66" i="30"/>
  <c r="I74" i="26" s="1"/>
  <c r="D61" i="30"/>
  <c r="I69" i="26" s="1"/>
  <c r="D95" i="30"/>
  <c r="I103" i="26" s="1"/>
  <c r="D27" i="30"/>
  <c r="I35" i="26" s="1"/>
  <c r="D90" i="30"/>
  <c r="I98" i="26" s="1"/>
  <c r="D38" i="30"/>
  <c r="I46" i="26" s="1"/>
  <c r="D149" i="30"/>
  <c r="I157" i="26" s="1"/>
  <c r="D111" i="30"/>
  <c r="I119" i="26" s="1"/>
  <c r="D76" i="30"/>
  <c r="I84" i="26" s="1"/>
  <c r="D148" i="30"/>
  <c r="I156" i="26" s="1"/>
  <c r="D110" i="30"/>
  <c r="I118" i="26" s="1"/>
  <c r="D153" i="30"/>
  <c r="I161" i="26" s="1"/>
  <c r="D125" i="30"/>
  <c r="I133" i="26" s="1"/>
  <c r="D103" i="30"/>
  <c r="I111" i="26" s="1"/>
  <c r="E133" i="30"/>
  <c r="D80" i="30"/>
  <c r="I88" i="26" s="1"/>
  <c r="I59" i="26"/>
  <c r="D29" i="30"/>
  <c r="I37" i="26" s="1"/>
  <c r="D123" i="30"/>
  <c r="I131" i="26" s="1"/>
  <c r="D50" i="30"/>
  <c r="I58" i="26" s="1"/>
  <c r="I60" i="26"/>
  <c r="D134" i="30"/>
  <c r="I142" i="26" s="1"/>
  <c r="E139" i="30"/>
  <c r="D58" i="30"/>
  <c r="I66" i="26" s="1"/>
  <c r="D150" i="30"/>
  <c r="I158" i="26" s="1"/>
  <c r="D21" i="30"/>
  <c r="I29" i="26" s="1"/>
  <c r="D121" i="30"/>
  <c r="I129" i="26" s="1"/>
  <c r="I61" i="26"/>
  <c r="F61" i="26" s="1"/>
  <c r="D117" i="30"/>
  <c r="I125" i="26" s="1"/>
  <c r="I57" i="26"/>
  <c r="D4" i="30"/>
  <c r="I12" i="26" s="1"/>
  <c r="D25" i="30"/>
  <c r="I33" i="26" s="1"/>
  <c r="D7" i="30"/>
  <c r="I15" i="26" s="1"/>
  <c r="D35" i="30"/>
  <c r="I43" i="26" s="1"/>
  <c r="D67" i="30"/>
  <c r="I75" i="26" s="1"/>
  <c r="D89" i="30"/>
  <c r="I97" i="26" s="1"/>
  <c r="D55" i="30"/>
  <c r="I63" i="26" s="1"/>
  <c r="I90" i="26"/>
  <c r="D143" i="30"/>
  <c r="I151" i="26" s="1"/>
  <c r="D8" i="30"/>
  <c r="I16" i="26" s="1"/>
  <c r="D138" i="30"/>
  <c r="I146" i="26" s="1"/>
  <c r="D30" i="30"/>
  <c r="I38" i="26" s="1"/>
  <c r="D161" i="30"/>
  <c r="I169" i="26" s="1"/>
  <c r="D10" i="30"/>
  <c r="I18" i="26" s="1"/>
  <c r="D5" i="30"/>
  <c r="I13" i="26" s="1"/>
  <c r="D106" i="30"/>
  <c r="I114" i="26" s="1"/>
  <c r="D71" i="30"/>
  <c r="I79" i="26" s="1"/>
  <c r="D131" i="30"/>
  <c r="I139" i="26" s="1"/>
  <c r="D144" i="30"/>
  <c r="I152" i="26" s="1"/>
  <c r="D119" i="30"/>
  <c r="I127" i="26" s="1"/>
  <c r="D97" i="30"/>
  <c r="I105" i="26" s="1"/>
  <c r="D74" i="30"/>
  <c r="I82" i="26" s="1"/>
  <c r="D45" i="30"/>
  <c r="I53" i="26" s="1"/>
  <c r="D118" i="30"/>
  <c r="I126" i="26" s="1"/>
  <c r="D33" i="30"/>
  <c r="I41" i="26" s="1"/>
  <c r="I39" i="26"/>
  <c r="D113" i="30"/>
  <c r="I121" i="26" s="1"/>
  <c r="D36" i="30"/>
  <c r="I44" i="26" s="1"/>
  <c r="D129" i="30"/>
  <c r="I137" i="26" s="1"/>
  <c r="D54" i="30"/>
  <c r="I62" i="26" s="1"/>
  <c r="D11" i="30"/>
  <c r="I19" i="26" s="1"/>
  <c r="D100" i="30"/>
  <c r="I108" i="26" s="1"/>
  <c r="D41" i="30"/>
  <c r="I49" i="26" s="1"/>
  <c r="I107" i="26"/>
  <c r="D96" i="30"/>
  <c r="I104" i="26" s="1"/>
  <c r="D37" i="30"/>
  <c r="I45" i="26" s="1"/>
  <c r="D13" i="30"/>
  <c r="I21" i="26" s="1"/>
  <c r="D146" i="30"/>
  <c r="I154" i="26" s="1"/>
  <c r="D39" i="30"/>
  <c r="I47" i="26" s="1"/>
  <c r="D86" i="30"/>
  <c r="I94" i="26" s="1"/>
  <c r="D107" i="30"/>
  <c r="I115" i="26" s="1"/>
  <c r="D42" i="30"/>
  <c r="I50" i="26" s="1"/>
  <c r="D63" i="30"/>
  <c r="I71" i="26" s="1"/>
  <c r="D130" i="30"/>
  <c r="I138" i="26" s="1"/>
  <c r="D109" i="30"/>
  <c r="I117" i="26" s="1"/>
  <c r="D34" i="30"/>
  <c r="I42" i="26" s="1"/>
  <c r="D159" i="30"/>
  <c r="I167" i="26" s="1"/>
  <c r="D16" i="30"/>
  <c r="I24" i="26" s="1"/>
  <c r="I64" i="26"/>
  <c r="D15" i="30"/>
  <c r="I23" i="26" s="1"/>
  <c r="D77" i="30"/>
  <c r="I85" i="26" s="1"/>
  <c r="D84" i="30"/>
  <c r="I92" i="26" s="1"/>
  <c r="D98" i="30"/>
  <c r="I106" i="26" s="1"/>
  <c r="D128" i="30"/>
  <c r="I136" i="26" s="1"/>
  <c r="D60" i="30"/>
  <c r="I68" i="26" s="1"/>
  <c r="D135" i="30"/>
  <c r="I143" i="26" s="1"/>
  <c r="D72" i="30"/>
  <c r="I80" i="26" s="1"/>
  <c r="D127" i="30"/>
  <c r="I135" i="26" s="1"/>
  <c r="D94" i="30"/>
  <c r="I102" i="26" s="1"/>
  <c r="D59" i="30"/>
  <c r="I67" i="26" s="1"/>
  <c r="D126" i="30"/>
  <c r="I134" i="26" s="1"/>
  <c r="D81" i="30"/>
  <c r="I89" i="26" s="1"/>
  <c r="D136" i="30"/>
  <c r="I144" i="26" s="1"/>
  <c r="D114" i="30"/>
  <c r="I122" i="26" s="1"/>
  <c r="D92" i="30"/>
  <c r="I100" i="26" s="1"/>
  <c r="D68" i="30"/>
  <c r="I76" i="26" s="1"/>
  <c r="D40" i="30"/>
  <c r="I48" i="26" s="1"/>
  <c r="D12" i="30"/>
  <c r="I20" i="26" s="1"/>
  <c r="D101" i="30"/>
  <c r="I109" i="26" s="1"/>
  <c r="D22" i="30"/>
  <c r="I30" i="26" s="1"/>
  <c r="D9" i="30"/>
  <c r="I17" i="26" s="1"/>
  <c r="I22" i="26"/>
  <c r="I101" i="26"/>
  <c r="F101" i="26" s="1"/>
  <c r="I116" i="26"/>
  <c r="I32" i="26"/>
  <c r="D105" i="30"/>
  <c r="I113" i="26" s="1"/>
  <c r="D44" i="30"/>
  <c r="I52" i="26" s="1"/>
  <c r="I112" i="26"/>
  <c r="I14" i="26"/>
  <c r="D83" i="30"/>
  <c r="I91" i="26" s="1"/>
  <c r="D20" i="30"/>
  <c r="I81" i="26"/>
  <c r="D157" i="30"/>
  <c r="I166" i="26" s="1"/>
  <c r="D28" i="30"/>
  <c r="I36" i="26" s="1"/>
  <c r="D3" i="30"/>
  <c r="I11" i="26" s="1"/>
  <c r="D124" i="30"/>
  <c r="I132" i="26" s="1"/>
  <c r="D23" i="30"/>
  <c r="I31" i="26" s="1"/>
  <c r="D48" i="30"/>
  <c r="I56" i="26" s="1"/>
  <c r="D69" i="30"/>
  <c r="I77" i="26" s="1"/>
  <c r="D91" i="30"/>
  <c r="I99" i="26" s="1"/>
  <c r="D116" i="30"/>
  <c r="I124" i="26" s="1"/>
  <c r="D112" i="30"/>
  <c r="I120" i="26" s="1"/>
  <c r="D122" i="30"/>
  <c r="I130" i="26" s="1"/>
  <c r="D62" i="30"/>
  <c r="I70" i="26" s="1"/>
  <c r="D75" i="30"/>
  <c r="I83" i="26" s="1"/>
  <c r="I150" i="26"/>
  <c r="I65" i="26"/>
  <c r="I140" i="26"/>
  <c r="I160" i="26"/>
  <c r="I153" i="26"/>
  <c r="I96" i="26"/>
  <c r="E102" i="30"/>
  <c r="I165" i="26"/>
  <c r="I73" i="26"/>
  <c r="F78" i="30"/>
  <c r="F139" i="30"/>
  <c r="F64" i="30"/>
  <c r="E164" i="30"/>
  <c r="E46" i="30"/>
  <c r="I55" i="26"/>
  <c r="E64" i="30"/>
  <c r="F87" i="30"/>
  <c r="F133" i="30"/>
  <c r="E17" i="30"/>
  <c r="I164" i="26"/>
  <c r="E87" i="30"/>
  <c r="F164" i="30"/>
  <c r="F17" i="30"/>
  <c r="F102" i="30"/>
  <c r="F46" i="30"/>
  <c r="E78" i="30"/>
  <c r="I149" i="26"/>
  <c r="I148" i="26"/>
  <c r="I155" i="26"/>
  <c r="I170" i="26"/>
  <c r="I26" i="26"/>
  <c r="I159" i="26"/>
  <c r="I163" i="26"/>
  <c r="I168" i="26"/>
  <c r="B165" i="30"/>
  <c r="I175" i="26" l="1"/>
  <c r="J184" i="26" s="1"/>
  <c r="K184" i="26" s="1"/>
  <c r="D46" i="30"/>
  <c r="D17" i="30"/>
  <c r="D64" i="30"/>
  <c r="I28" i="26"/>
  <c r="D102" i="30"/>
  <c r="D139" i="30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9" i="29"/>
  <c r="C80" i="29"/>
  <c r="C81" i="29"/>
  <c r="C82" i="29"/>
  <c r="C83" i="29"/>
  <c r="C84" i="29"/>
  <c r="C85" i="29"/>
  <c r="C86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3" i="29"/>
  <c r="C104" i="29"/>
  <c r="C105" i="29"/>
  <c r="C106" i="29"/>
  <c r="C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20" i="29"/>
  <c r="C121" i="29"/>
  <c r="C122" i="29"/>
  <c r="C123" i="29"/>
  <c r="C124" i="29"/>
  <c r="C125" i="29"/>
  <c r="C126" i="29"/>
  <c r="C127" i="29"/>
  <c r="C128" i="29"/>
  <c r="C129" i="29"/>
  <c r="C130" i="29"/>
  <c r="C131" i="29"/>
  <c r="C132" i="29"/>
  <c r="C134" i="29"/>
  <c r="C135" i="29"/>
  <c r="C136" i="29"/>
  <c r="C137" i="29"/>
  <c r="C138" i="29"/>
  <c r="C140" i="29"/>
  <c r="C141" i="29"/>
  <c r="C142" i="29"/>
  <c r="C143" i="29"/>
  <c r="C144" i="29"/>
  <c r="C145" i="29"/>
  <c r="C146" i="29"/>
  <c r="C147" i="29"/>
  <c r="C148" i="29"/>
  <c r="C149" i="29"/>
  <c r="C150" i="29"/>
  <c r="C151" i="29"/>
  <c r="C152" i="29"/>
  <c r="C153" i="29"/>
  <c r="C154" i="29"/>
  <c r="C155" i="29"/>
  <c r="C156" i="29"/>
  <c r="C157" i="29"/>
  <c r="C158" i="29"/>
  <c r="C159" i="29"/>
  <c r="C160" i="29"/>
  <c r="C161" i="29"/>
  <c r="C162" i="29"/>
  <c r="C163" i="29"/>
  <c r="C2" i="29"/>
  <c r="C17" i="29" l="1"/>
  <c r="C133" i="29"/>
  <c r="C78" i="29"/>
  <c r="C64" i="29"/>
  <c r="C46" i="29"/>
  <c r="C164" i="29"/>
  <c r="C139" i="29"/>
  <c r="C102" i="29"/>
  <c r="C87" i="29"/>
  <c r="B163" i="28" l="1"/>
  <c r="H171" i="26" s="1"/>
  <c r="B162" i="28"/>
  <c r="H170" i="26" s="1"/>
  <c r="B161" i="28"/>
  <c r="H169" i="26" s="1"/>
  <c r="B160" i="28"/>
  <c r="H168" i="26" s="1"/>
  <c r="B159" i="28"/>
  <c r="H167" i="26" s="1"/>
  <c r="B158" i="28"/>
  <c r="H166" i="26" s="1"/>
  <c r="B157" i="28"/>
  <c r="H165" i="26" s="1"/>
  <c r="B156" i="28"/>
  <c r="H164" i="26" s="1"/>
  <c r="B155" i="28"/>
  <c r="H163" i="26" s="1"/>
  <c r="B154" i="28"/>
  <c r="H162" i="26" s="1"/>
  <c r="B153" i="28"/>
  <c r="H161" i="26" s="1"/>
  <c r="B152" i="28"/>
  <c r="H160" i="26" s="1"/>
  <c r="B151" i="28"/>
  <c r="H159" i="26" s="1"/>
  <c r="B150" i="28"/>
  <c r="H158" i="26" s="1"/>
  <c r="B149" i="28"/>
  <c r="H157" i="26" s="1"/>
  <c r="B148" i="28"/>
  <c r="H156" i="26" s="1"/>
  <c r="B147" i="28"/>
  <c r="H155" i="26" s="1"/>
  <c r="B146" i="28"/>
  <c r="H154" i="26" s="1"/>
  <c r="B145" i="28"/>
  <c r="H153" i="26" s="1"/>
  <c r="B144" i="28"/>
  <c r="H152" i="26" s="1"/>
  <c r="B143" i="28"/>
  <c r="H151" i="26" s="1"/>
  <c r="B142" i="28"/>
  <c r="H150" i="26" s="1"/>
  <c r="B141" i="28"/>
  <c r="H149" i="26" s="1"/>
  <c r="B140" i="28"/>
  <c r="H148" i="26" s="1"/>
  <c r="B138" i="28"/>
  <c r="H146" i="26" s="1"/>
  <c r="B137" i="28"/>
  <c r="H145" i="26" s="1"/>
  <c r="B136" i="28"/>
  <c r="H144" i="26" s="1"/>
  <c r="B135" i="28"/>
  <c r="H143" i="26" s="1"/>
  <c r="B134" i="28"/>
  <c r="H142" i="26" s="1"/>
  <c r="B132" i="28"/>
  <c r="H140" i="26" s="1"/>
  <c r="B131" i="28"/>
  <c r="H139" i="26" s="1"/>
  <c r="B130" i="28"/>
  <c r="H138" i="26" s="1"/>
  <c r="B129" i="28"/>
  <c r="H137" i="26" s="1"/>
  <c r="B128" i="28"/>
  <c r="H136" i="26" s="1"/>
  <c r="B127" i="28"/>
  <c r="H135" i="26" s="1"/>
  <c r="B126" i="28"/>
  <c r="H134" i="26" s="1"/>
  <c r="B125" i="28"/>
  <c r="H133" i="26" s="1"/>
  <c r="B124" i="28"/>
  <c r="H132" i="26" s="1"/>
  <c r="B123" i="28"/>
  <c r="H131" i="26" s="1"/>
  <c r="B122" i="28"/>
  <c r="H130" i="26" s="1"/>
  <c r="B121" i="28"/>
  <c r="H129" i="26" s="1"/>
  <c r="B120" i="28"/>
  <c r="H128" i="26" s="1"/>
  <c r="B119" i="28"/>
  <c r="H127" i="26" s="1"/>
  <c r="B118" i="28"/>
  <c r="H126" i="26" s="1"/>
  <c r="B117" i="28"/>
  <c r="H125" i="26" s="1"/>
  <c r="B116" i="28"/>
  <c r="H124" i="26" s="1"/>
  <c r="B115" i="28"/>
  <c r="H123" i="26" s="1"/>
  <c r="B114" i="28"/>
  <c r="H122" i="26" s="1"/>
  <c r="B113" i="28"/>
  <c r="H121" i="26" s="1"/>
  <c r="B112" i="28"/>
  <c r="H120" i="26" s="1"/>
  <c r="B111" i="28"/>
  <c r="H119" i="26" s="1"/>
  <c r="B110" i="28"/>
  <c r="H118" i="26" s="1"/>
  <c r="B109" i="28"/>
  <c r="H117" i="26" s="1"/>
  <c r="B108" i="28"/>
  <c r="H116" i="26" s="1"/>
  <c r="B107" i="28"/>
  <c r="H115" i="26" s="1"/>
  <c r="B106" i="28"/>
  <c r="H114" i="26" s="1"/>
  <c r="B105" i="28"/>
  <c r="H113" i="26" s="1"/>
  <c r="B104" i="28"/>
  <c r="H112" i="26" s="1"/>
  <c r="B103" i="28"/>
  <c r="H111" i="26" s="1"/>
  <c r="B101" i="28"/>
  <c r="H109" i="26" s="1"/>
  <c r="B100" i="28"/>
  <c r="H108" i="26" s="1"/>
  <c r="B99" i="28"/>
  <c r="H107" i="26" s="1"/>
  <c r="B98" i="28"/>
  <c r="H106" i="26" s="1"/>
  <c r="B97" i="28"/>
  <c r="H105" i="26" s="1"/>
  <c r="B96" i="28"/>
  <c r="H104" i="26" s="1"/>
  <c r="B95" i="28"/>
  <c r="H103" i="26" s="1"/>
  <c r="B94" i="28"/>
  <c r="H102" i="26" s="1"/>
  <c r="B93" i="28"/>
  <c r="B92" i="28"/>
  <c r="H100" i="26" s="1"/>
  <c r="B91" i="28"/>
  <c r="H99" i="26" s="1"/>
  <c r="B90" i="28"/>
  <c r="B89" i="28"/>
  <c r="H97" i="26" s="1"/>
  <c r="B88" i="28"/>
  <c r="H96" i="26" s="1"/>
  <c r="B86" i="28"/>
  <c r="H94" i="26" s="1"/>
  <c r="B85" i="28"/>
  <c r="H93" i="26" s="1"/>
  <c r="B84" i="28"/>
  <c r="H92" i="26" s="1"/>
  <c r="B83" i="28"/>
  <c r="H91" i="26" s="1"/>
  <c r="B82" i="28"/>
  <c r="H90" i="26" s="1"/>
  <c r="B81" i="28"/>
  <c r="H89" i="26" s="1"/>
  <c r="B80" i="28"/>
  <c r="H88" i="26" s="1"/>
  <c r="B79" i="28"/>
  <c r="H87" i="26" s="1"/>
  <c r="B77" i="28"/>
  <c r="H85" i="26" s="1"/>
  <c r="B76" i="28"/>
  <c r="H84" i="26" s="1"/>
  <c r="B75" i="28"/>
  <c r="H83" i="26" s="1"/>
  <c r="B74" i="28"/>
  <c r="H82" i="26" s="1"/>
  <c r="B73" i="28"/>
  <c r="H81" i="26" s="1"/>
  <c r="B72" i="28"/>
  <c r="H80" i="26" s="1"/>
  <c r="B71" i="28"/>
  <c r="H79" i="26" s="1"/>
  <c r="B70" i="28"/>
  <c r="H78" i="26" s="1"/>
  <c r="B69" i="28"/>
  <c r="H77" i="26" s="1"/>
  <c r="B68" i="28"/>
  <c r="H76" i="26" s="1"/>
  <c r="B67" i="28"/>
  <c r="H75" i="26" s="1"/>
  <c r="B66" i="28"/>
  <c r="H74" i="26" s="1"/>
  <c r="B65" i="28"/>
  <c r="H73" i="26" s="1"/>
  <c r="B63" i="28"/>
  <c r="H71" i="26" s="1"/>
  <c r="B62" i="28"/>
  <c r="H70" i="26" s="1"/>
  <c r="B61" i="28"/>
  <c r="H69" i="26" s="1"/>
  <c r="B60" i="28"/>
  <c r="H68" i="26" s="1"/>
  <c r="B59" i="28"/>
  <c r="H67" i="26" s="1"/>
  <c r="B58" i="28"/>
  <c r="H66" i="26" s="1"/>
  <c r="B57" i="28"/>
  <c r="H65" i="26" s="1"/>
  <c r="B56" i="28"/>
  <c r="H64" i="26" s="1"/>
  <c r="B55" i="28"/>
  <c r="H63" i="26" s="1"/>
  <c r="B54" i="28"/>
  <c r="H62" i="26" s="1"/>
  <c r="B53" i="28"/>
  <c r="B52" i="28"/>
  <c r="H60" i="26" s="1"/>
  <c r="B51" i="28"/>
  <c r="H59" i="26" s="1"/>
  <c r="B50" i="28"/>
  <c r="H58" i="26" s="1"/>
  <c r="B49" i="28"/>
  <c r="H57" i="26" s="1"/>
  <c r="B48" i="28"/>
  <c r="H56" i="26" s="1"/>
  <c r="B47" i="28"/>
  <c r="H55" i="26" s="1"/>
  <c r="B45" i="28"/>
  <c r="H53" i="26" s="1"/>
  <c r="B44" i="28"/>
  <c r="H52" i="26" s="1"/>
  <c r="B43" i="28"/>
  <c r="H51" i="26" s="1"/>
  <c r="B42" i="28"/>
  <c r="H50" i="26" s="1"/>
  <c r="B41" i="28"/>
  <c r="H49" i="26" s="1"/>
  <c r="B40" i="28"/>
  <c r="H48" i="26" s="1"/>
  <c r="B39" i="28"/>
  <c r="H47" i="26" s="1"/>
  <c r="B38" i="28"/>
  <c r="H46" i="26" s="1"/>
  <c r="B37" i="28"/>
  <c r="H45" i="26" s="1"/>
  <c r="B36" i="28"/>
  <c r="H44" i="26" s="1"/>
  <c r="B35" i="28"/>
  <c r="H43" i="26" s="1"/>
  <c r="B34" i="28"/>
  <c r="H42" i="26" s="1"/>
  <c r="B33" i="28"/>
  <c r="H41" i="26" s="1"/>
  <c r="B32" i="28"/>
  <c r="H40" i="26" s="1"/>
  <c r="B31" i="28"/>
  <c r="H39" i="26" s="1"/>
  <c r="B30" i="28"/>
  <c r="H38" i="26" s="1"/>
  <c r="B29" i="28"/>
  <c r="H37" i="26" s="1"/>
  <c r="B28" i="28"/>
  <c r="H36" i="26" s="1"/>
  <c r="B27" i="28"/>
  <c r="H35" i="26" s="1"/>
  <c r="B26" i="28"/>
  <c r="H34" i="26" s="1"/>
  <c r="B25" i="28"/>
  <c r="H33" i="26" s="1"/>
  <c r="B24" i="28"/>
  <c r="H32" i="26" s="1"/>
  <c r="B23" i="28"/>
  <c r="H31" i="26" s="1"/>
  <c r="B22" i="28"/>
  <c r="H30" i="26" s="1"/>
  <c r="B21" i="28"/>
  <c r="H29" i="26" s="1"/>
  <c r="B20" i="28"/>
  <c r="H28" i="26" s="1"/>
  <c r="B19" i="28"/>
  <c r="H27" i="26" s="1"/>
  <c r="B18" i="28"/>
  <c r="H26" i="26" s="1"/>
  <c r="B16" i="28"/>
  <c r="H24" i="26" s="1"/>
  <c r="B15" i="28"/>
  <c r="H23" i="26" s="1"/>
  <c r="B14" i="28"/>
  <c r="H22" i="26" s="1"/>
  <c r="B13" i="28"/>
  <c r="H21" i="26" s="1"/>
  <c r="B12" i="28"/>
  <c r="H20" i="26" s="1"/>
  <c r="B11" i="28"/>
  <c r="H19" i="26" s="1"/>
  <c r="B10" i="28"/>
  <c r="H18" i="26" s="1"/>
  <c r="B9" i="28"/>
  <c r="H17" i="26" s="1"/>
  <c r="B8" i="28"/>
  <c r="H16" i="26" s="1"/>
  <c r="B7" i="28"/>
  <c r="H15" i="26" s="1"/>
  <c r="B6" i="28"/>
  <c r="H14" i="26" s="1"/>
  <c r="B5" i="28"/>
  <c r="H13" i="26" s="1"/>
  <c r="B4" i="28"/>
  <c r="H12" i="26" s="1"/>
  <c r="B3" i="28"/>
  <c r="H11" i="26" s="1"/>
  <c r="B2" i="28"/>
  <c r="H10" i="26" s="1"/>
  <c r="H98" i="26" l="1"/>
  <c r="H175" i="26" s="1"/>
  <c r="J188" i="26" s="1"/>
  <c r="K188" i="26" s="1"/>
  <c r="H61" i="26"/>
  <c r="H101" i="26"/>
  <c r="B142" i="27"/>
  <c r="L150" i="26" s="1"/>
  <c r="C64" i="27"/>
  <c r="L56" i="26"/>
  <c r="F165" i="27"/>
  <c r="E165" i="27"/>
  <c r="D165" i="27"/>
  <c r="F139" i="27"/>
  <c r="E139" i="27"/>
  <c r="D139" i="27"/>
  <c r="C139" i="27"/>
  <c r="F133" i="27"/>
  <c r="E133" i="27"/>
  <c r="D133" i="27"/>
  <c r="C133" i="27"/>
  <c r="F102" i="27"/>
  <c r="E102" i="27"/>
  <c r="D102" i="27"/>
  <c r="C102" i="27"/>
  <c r="F87" i="27"/>
  <c r="E87" i="27"/>
  <c r="D87" i="27"/>
  <c r="C87" i="27"/>
  <c r="F78" i="27"/>
  <c r="E78" i="27"/>
  <c r="D78" i="27"/>
  <c r="F64" i="27"/>
  <c r="E64" i="27"/>
  <c r="D64" i="27"/>
  <c r="F46" i="27"/>
  <c r="E46" i="27"/>
  <c r="D46" i="27"/>
  <c r="C46" i="27"/>
  <c r="F17" i="27"/>
  <c r="E17" i="27"/>
  <c r="D17" i="27"/>
  <c r="C17" i="27"/>
  <c r="J172" i="26"/>
  <c r="J147" i="26"/>
  <c r="J141" i="26"/>
  <c r="J110" i="26"/>
  <c r="J95" i="26"/>
  <c r="J86" i="26"/>
  <c r="J72" i="26"/>
  <c r="J54" i="26"/>
  <c r="J25" i="26"/>
  <c r="L10" i="26"/>
  <c r="C165" i="27" l="1"/>
  <c r="C78" i="27"/>
  <c r="J173" i="26"/>
  <c r="J174" i="26" s="1"/>
  <c r="D181" i="26" s="1"/>
  <c r="F181" i="26" s="1"/>
  <c r="L141" i="26"/>
  <c r="D183" i="26"/>
  <c r="F183" i="26" s="1"/>
  <c r="L172" i="26"/>
  <c r="L86" i="26"/>
  <c r="L95" i="26"/>
  <c r="L54" i="26"/>
  <c r="L147" i="26"/>
  <c r="L25" i="26"/>
  <c r="D190" i="26" l="1"/>
  <c r="F190" i="26" s="1"/>
  <c r="D192" i="26"/>
  <c r="F192" i="26" s="1"/>
  <c r="D179" i="26" l="1"/>
  <c r="F179" i="26" s="1"/>
  <c r="L72" i="26"/>
  <c r="I10" i="26" l="1"/>
  <c r="I110" i="26" l="1"/>
  <c r="F142" i="31" l="1"/>
  <c r="F143" i="31"/>
  <c r="M143" i="31" s="1"/>
  <c r="K150" i="26" s="1"/>
  <c r="F150" i="26" s="1"/>
  <c r="F144" i="31"/>
  <c r="M144" i="31" s="1"/>
  <c r="K151" i="26" s="1"/>
  <c r="F151" i="26" s="1"/>
  <c r="F145" i="31"/>
  <c r="M145" i="31" s="1"/>
  <c r="K152" i="26" s="1"/>
  <c r="F152" i="26" s="1"/>
  <c r="F146" i="31"/>
  <c r="F147" i="31"/>
  <c r="M147" i="31" s="1"/>
  <c r="K154" i="26" s="1"/>
  <c r="F154" i="26" s="1"/>
  <c r="F148" i="31"/>
  <c r="M148" i="31" s="1"/>
  <c r="K155" i="26" s="1"/>
  <c r="F155" i="26" s="1"/>
  <c r="F149" i="31"/>
  <c r="M149" i="31" s="1"/>
  <c r="K156" i="26" s="1"/>
  <c r="F156" i="26" s="1"/>
  <c r="F150" i="31"/>
  <c r="M150" i="31" s="1"/>
  <c r="K157" i="26" s="1"/>
  <c r="F157" i="26" s="1"/>
  <c r="F151" i="31"/>
  <c r="M151" i="31" s="1"/>
  <c r="K158" i="26" s="1"/>
  <c r="F158" i="26" s="1"/>
  <c r="F152" i="31"/>
  <c r="M152" i="31" s="1"/>
  <c r="K159" i="26" s="1"/>
  <c r="F159" i="26" s="1"/>
  <c r="F153" i="31"/>
  <c r="M153" i="31" s="1"/>
  <c r="K160" i="26" s="1"/>
  <c r="F160" i="26" s="1"/>
  <c r="F154" i="31"/>
  <c r="M154" i="31" s="1"/>
  <c r="K161" i="26" s="1"/>
  <c r="F161" i="26" s="1"/>
  <c r="F155" i="31"/>
  <c r="M155" i="31" s="1"/>
  <c r="K162" i="26" s="1"/>
  <c r="F162" i="26" s="1"/>
  <c r="F156" i="31"/>
  <c r="M156" i="31" s="1"/>
  <c r="K163" i="26" s="1"/>
  <c r="F157" i="31"/>
  <c r="M157" i="31" s="1"/>
  <c r="K164" i="26" s="1"/>
  <c r="F164" i="26" s="1"/>
  <c r="F158" i="31"/>
  <c r="M158" i="31" s="1"/>
  <c r="K165" i="26" s="1"/>
  <c r="F165" i="26" s="1"/>
  <c r="F159" i="31"/>
  <c r="M159" i="31" s="1"/>
  <c r="K166" i="26" s="1"/>
  <c r="F166" i="26" s="1"/>
  <c r="F160" i="31"/>
  <c r="M160" i="31" s="1"/>
  <c r="K167" i="26" s="1"/>
  <c r="F167" i="26" s="1"/>
  <c r="F161" i="31"/>
  <c r="M161" i="31" s="1"/>
  <c r="K168" i="26" s="1"/>
  <c r="F168" i="26" s="1"/>
  <c r="F162" i="31"/>
  <c r="M162" i="31" s="1"/>
  <c r="K169" i="26" s="1"/>
  <c r="F169" i="26" s="1"/>
  <c r="F163" i="31"/>
  <c r="M163" i="31" s="1"/>
  <c r="K170" i="26" s="1"/>
  <c r="F170" i="26" s="1"/>
  <c r="F164" i="31"/>
  <c r="M164" i="31" s="1"/>
  <c r="K171" i="26" s="1"/>
  <c r="F141" i="31"/>
  <c r="M141" i="31" s="1"/>
  <c r="F136" i="31"/>
  <c r="F137" i="31"/>
  <c r="M137" i="31" s="1"/>
  <c r="K144" i="26" s="1"/>
  <c r="F144" i="26" s="1"/>
  <c r="F138" i="31"/>
  <c r="M138" i="31" s="1"/>
  <c r="K145" i="26" s="1"/>
  <c r="F145" i="26" s="1"/>
  <c r="F139" i="31"/>
  <c r="M139" i="31" s="1"/>
  <c r="K146" i="26" s="1"/>
  <c r="F146" i="26" s="1"/>
  <c r="F135" i="31"/>
  <c r="M135" i="31" s="1"/>
  <c r="K142" i="26" s="1"/>
  <c r="F142" i="26" s="1"/>
  <c r="F105" i="31"/>
  <c r="F106" i="31"/>
  <c r="M106" i="31" s="1"/>
  <c r="K113" i="26" s="1"/>
  <c r="F113" i="26" s="1"/>
  <c r="F107" i="31"/>
  <c r="M107" i="31" s="1"/>
  <c r="K114" i="26" s="1"/>
  <c r="F114" i="26" s="1"/>
  <c r="F108" i="31"/>
  <c r="M108" i="31" s="1"/>
  <c r="K115" i="26" s="1"/>
  <c r="F115" i="26" s="1"/>
  <c r="F109" i="31"/>
  <c r="M109" i="31" s="1"/>
  <c r="K116" i="26" s="1"/>
  <c r="F116" i="26" s="1"/>
  <c r="F110" i="31"/>
  <c r="M110" i="31" s="1"/>
  <c r="K117" i="26" s="1"/>
  <c r="F117" i="26" s="1"/>
  <c r="F111" i="31"/>
  <c r="M111" i="31" s="1"/>
  <c r="K118" i="26" s="1"/>
  <c r="F118" i="26" s="1"/>
  <c r="F112" i="31"/>
  <c r="M112" i="31" s="1"/>
  <c r="K119" i="26" s="1"/>
  <c r="F119" i="26" s="1"/>
  <c r="F113" i="31"/>
  <c r="M113" i="31" s="1"/>
  <c r="K120" i="26" s="1"/>
  <c r="F120" i="26" s="1"/>
  <c r="F114" i="31"/>
  <c r="M114" i="31" s="1"/>
  <c r="K121" i="26" s="1"/>
  <c r="F121" i="26" s="1"/>
  <c r="F115" i="31"/>
  <c r="M115" i="31" s="1"/>
  <c r="K122" i="26" s="1"/>
  <c r="F122" i="26" s="1"/>
  <c r="F116" i="31"/>
  <c r="M116" i="31" s="1"/>
  <c r="K123" i="26" s="1"/>
  <c r="F123" i="26" s="1"/>
  <c r="F117" i="31"/>
  <c r="M117" i="31" s="1"/>
  <c r="K124" i="26" s="1"/>
  <c r="F124" i="26" s="1"/>
  <c r="F118" i="31"/>
  <c r="M118" i="31" s="1"/>
  <c r="K125" i="26" s="1"/>
  <c r="F125" i="26" s="1"/>
  <c r="F119" i="31"/>
  <c r="M119" i="31" s="1"/>
  <c r="K126" i="26" s="1"/>
  <c r="F126" i="26" s="1"/>
  <c r="F120" i="31"/>
  <c r="M120" i="31" s="1"/>
  <c r="K127" i="26" s="1"/>
  <c r="F127" i="26" s="1"/>
  <c r="F121" i="31"/>
  <c r="M121" i="31" s="1"/>
  <c r="K128" i="26" s="1"/>
  <c r="F122" i="31"/>
  <c r="M122" i="31" s="1"/>
  <c r="K129" i="26" s="1"/>
  <c r="F129" i="26" s="1"/>
  <c r="F123" i="31"/>
  <c r="M123" i="31" s="1"/>
  <c r="K130" i="26" s="1"/>
  <c r="F130" i="26" s="1"/>
  <c r="F124" i="31"/>
  <c r="M124" i="31" s="1"/>
  <c r="K131" i="26" s="1"/>
  <c r="F131" i="26" s="1"/>
  <c r="F125" i="31"/>
  <c r="M125" i="31" s="1"/>
  <c r="K132" i="26" s="1"/>
  <c r="F132" i="26" s="1"/>
  <c r="F126" i="31"/>
  <c r="M126" i="31" s="1"/>
  <c r="K133" i="26" s="1"/>
  <c r="F133" i="26" s="1"/>
  <c r="F127" i="31"/>
  <c r="M127" i="31" s="1"/>
  <c r="K134" i="26" s="1"/>
  <c r="F134" i="26" s="1"/>
  <c r="F128" i="31"/>
  <c r="M128" i="31" s="1"/>
  <c r="K135" i="26" s="1"/>
  <c r="F135" i="26" s="1"/>
  <c r="F129" i="31"/>
  <c r="M129" i="31" s="1"/>
  <c r="K136" i="26" s="1"/>
  <c r="F136" i="26" s="1"/>
  <c r="F130" i="31"/>
  <c r="M130" i="31" s="1"/>
  <c r="K137" i="26" s="1"/>
  <c r="F137" i="26" s="1"/>
  <c r="F131" i="31"/>
  <c r="M131" i="31" s="1"/>
  <c r="K138" i="26" s="1"/>
  <c r="F138" i="26" s="1"/>
  <c r="F132" i="31"/>
  <c r="M132" i="31" s="1"/>
  <c r="K139" i="26" s="1"/>
  <c r="F139" i="26" s="1"/>
  <c r="F133" i="31"/>
  <c r="M133" i="31" s="1"/>
  <c r="K140" i="26" s="1"/>
  <c r="F140" i="26" s="1"/>
  <c r="F104" i="31"/>
  <c r="F90" i="31"/>
  <c r="M90" i="31" s="1"/>
  <c r="K97" i="26" s="1"/>
  <c r="F97" i="26" s="1"/>
  <c r="F91" i="31"/>
  <c r="M91" i="31" s="1"/>
  <c r="K98" i="26" s="1"/>
  <c r="F98" i="26" s="1"/>
  <c r="F92" i="31"/>
  <c r="M92" i="31" s="1"/>
  <c r="K99" i="26" s="1"/>
  <c r="F99" i="26" s="1"/>
  <c r="F93" i="31"/>
  <c r="M93" i="31" s="1"/>
  <c r="K100" i="26" s="1"/>
  <c r="F100" i="26" s="1"/>
  <c r="F95" i="31"/>
  <c r="M95" i="31" s="1"/>
  <c r="K102" i="26" s="1"/>
  <c r="F102" i="26" s="1"/>
  <c r="F96" i="31"/>
  <c r="M96" i="31" s="1"/>
  <c r="K103" i="26" s="1"/>
  <c r="F103" i="26" s="1"/>
  <c r="F97" i="31"/>
  <c r="M97" i="31" s="1"/>
  <c r="K104" i="26" s="1"/>
  <c r="F104" i="26" s="1"/>
  <c r="F98" i="31"/>
  <c r="M98" i="31" s="1"/>
  <c r="K105" i="26" s="1"/>
  <c r="F105" i="26" s="1"/>
  <c r="F99" i="31"/>
  <c r="M99" i="31" s="1"/>
  <c r="K106" i="26" s="1"/>
  <c r="F106" i="26" s="1"/>
  <c r="F100" i="31"/>
  <c r="M100" i="31" s="1"/>
  <c r="K107" i="26" s="1"/>
  <c r="F107" i="26" s="1"/>
  <c r="F101" i="31"/>
  <c r="M101" i="31" s="1"/>
  <c r="K108" i="26" s="1"/>
  <c r="F108" i="26" s="1"/>
  <c r="F102" i="31"/>
  <c r="M102" i="31" s="1"/>
  <c r="K109" i="26" s="1"/>
  <c r="F109" i="26" s="1"/>
  <c r="F89" i="31"/>
  <c r="F81" i="31"/>
  <c r="M81" i="31" s="1"/>
  <c r="K88" i="26" s="1"/>
  <c r="F88" i="26" s="1"/>
  <c r="F82" i="31"/>
  <c r="M82" i="31" s="1"/>
  <c r="K89" i="26" s="1"/>
  <c r="F89" i="26" s="1"/>
  <c r="F83" i="31"/>
  <c r="M83" i="31" s="1"/>
  <c r="K90" i="26" s="1"/>
  <c r="F90" i="26" s="1"/>
  <c r="F84" i="31"/>
  <c r="M84" i="31" s="1"/>
  <c r="K91" i="26" s="1"/>
  <c r="F91" i="26" s="1"/>
  <c r="F85" i="31"/>
  <c r="M85" i="31" s="1"/>
  <c r="K92" i="26" s="1"/>
  <c r="F92" i="26" s="1"/>
  <c r="F86" i="31"/>
  <c r="M86" i="31" s="1"/>
  <c r="K93" i="26" s="1"/>
  <c r="F93" i="26" s="1"/>
  <c r="F87" i="31"/>
  <c r="M87" i="31" s="1"/>
  <c r="K94" i="26" s="1"/>
  <c r="F94" i="26" s="1"/>
  <c r="F80" i="31"/>
  <c r="F67" i="31"/>
  <c r="M67" i="31" s="1"/>
  <c r="K74" i="26" s="1"/>
  <c r="F74" i="26" s="1"/>
  <c r="F68" i="31"/>
  <c r="M68" i="31" s="1"/>
  <c r="K75" i="26" s="1"/>
  <c r="F75" i="26" s="1"/>
  <c r="F69" i="31"/>
  <c r="M69" i="31" s="1"/>
  <c r="K76" i="26" s="1"/>
  <c r="F76" i="26" s="1"/>
  <c r="F70" i="31"/>
  <c r="M70" i="31" s="1"/>
  <c r="K77" i="26" s="1"/>
  <c r="F77" i="26" s="1"/>
  <c r="F71" i="31"/>
  <c r="M71" i="31" s="1"/>
  <c r="K78" i="26" s="1"/>
  <c r="F72" i="31"/>
  <c r="M72" i="31" s="1"/>
  <c r="K79" i="26" s="1"/>
  <c r="F79" i="26" s="1"/>
  <c r="F73" i="31"/>
  <c r="M73" i="31" s="1"/>
  <c r="K80" i="26" s="1"/>
  <c r="F80" i="26" s="1"/>
  <c r="F74" i="31"/>
  <c r="M74" i="31" s="1"/>
  <c r="K81" i="26" s="1"/>
  <c r="F81" i="26" s="1"/>
  <c r="F75" i="31"/>
  <c r="M75" i="31" s="1"/>
  <c r="K82" i="26" s="1"/>
  <c r="F82" i="26" s="1"/>
  <c r="F76" i="31"/>
  <c r="M76" i="31" s="1"/>
  <c r="K83" i="26" s="1"/>
  <c r="F83" i="26" s="1"/>
  <c r="F77" i="31"/>
  <c r="M77" i="31" s="1"/>
  <c r="K84" i="26" s="1"/>
  <c r="F84" i="26" s="1"/>
  <c r="F78" i="31"/>
  <c r="M78" i="31" s="1"/>
  <c r="K85" i="26" s="1"/>
  <c r="F85" i="26" s="1"/>
  <c r="F66" i="31"/>
  <c r="F49" i="31"/>
  <c r="F50" i="31"/>
  <c r="M50" i="31" s="1"/>
  <c r="K57" i="26" s="1"/>
  <c r="F57" i="26" s="1"/>
  <c r="F51" i="31"/>
  <c r="M51" i="31" s="1"/>
  <c r="K58" i="26" s="1"/>
  <c r="F58" i="26" s="1"/>
  <c r="F52" i="31"/>
  <c r="M52" i="31" s="1"/>
  <c r="K59" i="26" s="1"/>
  <c r="F59" i="26" s="1"/>
  <c r="F53" i="31"/>
  <c r="M53" i="31" s="1"/>
  <c r="K60" i="26" s="1"/>
  <c r="F60" i="26" s="1"/>
  <c r="F55" i="31"/>
  <c r="M55" i="31" s="1"/>
  <c r="K62" i="26" s="1"/>
  <c r="F62" i="26" s="1"/>
  <c r="F56" i="31"/>
  <c r="M56" i="31" s="1"/>
  <c r="K63" i="26" s="1"/>
  <c r="F63" i="26" s="1"/>
  <c r="F57" i="31"/>
  <c r="M57" i="31" s="1"/>
  <c r="K64" i="26" s="1"/>
  <c r="F64" i="26" s="1"/>
  <c r="F58" i="31"/>
  <c r="M58" i="31" s="1"/>
  <c r="K65" i="26" s="1"/>
  <c r="F65" i="26" s="1"/>
  <c r="F59" i="31"/>
  <c r="M59" i="31" s="1"/>
  <c r="K66" i="26" s="1"/>
  <c r="F66" i="26" s="1"/>
  <c r="F60" i="31"/>
  <c r="M60" i="31" s="1"/>
  <c r="K67" i="26" s="1"/>
  <c r="F67" i="26" s="1"/>
  <c r="F61" i="31"/>
  <c r="M61" i="31" s="1"/>
  <c r="K68" i="26" s="1"/>
  <c r="F68" i="26" s="1"/>
  <c r="F62" i="31"/>
  <c r="M62" i="31" s="1"/>
  <c r="K69" i="26" s="1"/>
  <c r="F69" i="26" s="1"/>
  <c r="F63" i="31"/>
  <c r="M63" i="31" s="1"/>
  <c r="K70" i="26" s="1"/>
  <c r="F70" i="26" s="1"/>
  <c r="F64" i="31"/>
  <c r="M64" i="31" s="1"/>
  <c r="K71" i="26" s="1"/>
  <c r="F71" i="26" s="1"/>
  <c r="F48" i="31"/>
  <c r="M48" i="31" s="1"/>
  <c r="F20" i="31"/>
  <c r="K27" i="26" s="1"/>
  <c r="F21" i="31"/>
  <c r="M21" i="31" s="1"/>
  <c r="K28" i="26" s="1"/>
  <c r="F28" i="26" s="1"/>
  <c r="F22" i="31"/>
  <c r="M22" i="31" s="1"/>
  <c r="K29" i="26" s="1"/>
  <c r="F29" i="26" s="1"/>
  <c r="F23" i="31"/>
  <c r="M23" i="31" s="1"/>
  <c r="K30" i="26" s="1"/>
  <c r="F30" i="26" s="1"/>
  <c r="F24" i="31"/>
  <c r="M24" i="31" s="1"/>
  <c r="K31" i="26" s="1"/>
  <c r="F31" i="26" s="1"/>
  <c r="F25" i="31"/>
  <c r="M25" i="31" s="1"/>
  <c r="K32" i="26" s="1"/>
  <c r="F32" i="26" s="1"/>
  <c r="F26" i="31"/>
  <c r="M26" i="31" s="1"/>
  <c r="K33" i="26" s="1"/>
  <c r="F33" i="26" s="1"/>
  <c r="F27" i="31"/>
  <c r="M27" i="31" s="1"/>
  <c r="K34" i="26" s="1"/>
  <c r="F34" i="26" s="1"/>
  <c r="F28" i="31"/>
  <c r="M28" i="31" s="1"/>
  <c r="K35" i="26" s="1"/>
  <c r="F35" i="26" s="1"/>
  <c r="F29" i="31"/>
  <c r="M29" i="31" s="1"/>
  <c r="K36" i="26" s="1"/>
  <c r="F36" i="26" s="1"/>
  <c r="F30" i="31"/>
  <c r="M30" i="31" s="1"/>
  <c r="K37" i="26" s="1"/>
  <c r="F37" i="26" s="1"/>
  <c r="F31" i="31"/>
  <c r="M31" i="31" s="1"/>
  <c r="K38" i="26" s="1"/>
  <c r="F38" i="26" s="1"/>
  <c r="F32" i="31"/>
  <c r="M32" i="31" s="1"/>
  <c r="K39" i="26" s="1"/>
  <c r="F39" i="26" s="1"/>
  <c r="F33" i="31"/>
  <c r="M33" i="31" s="1"/>
  <c r="K40" i="26" s="1"/>
  <c r="F40" i="26" s="1"/>
  <c r="F34" i="31"/>
  <c r="M34" i="31" s="1"/>
  <c r="K41" i="26" s="1"/>
  <c r="F41" i="26" s="1"/>
  <c r="F35" i="31"/>
  <c r="M35" i="31" s="1"/>
  <c r="K42" i="26" s="1"/>
  <c r="F42" i="26" s="1"/>
  <c r="F36" i="31"/>
  <c r="M36" i="31" s="1"/>
  <c r="K43" i="26" s="1"/>
  <c r="F43" i="26" s="1"/>
  <c r="F37" i="31"/>
  <c r="M37" i="31" s="1"/>
  <c r="K44" i="26" s="1"/>
  <c r="F44" i="26" s="1"/>
  <c r="F38" i="31"/>
  <c r="M38" i="31" s="1"/>
  <c r="K45" i="26" s="1"/>
  <c r="F45" i="26" s="1"/>
  <c r="F39" i="31"/>
  <c r="M39" i="31" s="1"/>
  <c r="K46" i="26" s="1"/>
  <c r="F46" i="26" s="1"/>
  <c r="F40" i="31"/>
  <c r="M40" i="31" s="1"/>
  <c r="K47" i="26" s="1"/>
  <c r="F47" i="26" s="1"/>
  <c r="F41" i="31"/>
  <c r="M41" i="31" s="1"/>
  <c r="K48" i="26" s="1"/>
  <c r="F48" i="26" s="1"/>
  <c r="F42" i="31"/>
  <c r="M42" i="31" s="1"/>
  <c r="K49" i="26" s="1"/>
  <c r="F49" i="26" s="1"/>
  <c r="F43" i="31"/>
  <c r="M43" i="31" s="1"/>
  <c r="K50" i="26" s="1"/>
  <c r="F50" i="26" s="1"/>
  <c r="F44" i="31"/>
  <c r="M44" i="31" s="1"/>
  <c r="K51" i="26" s="1"/>
  <c r="F51" i="26" s="1"/>
  <c r="F45" i="31"/>
  <c r="M45" i="31" s="1"/>
  <c r="K52" i="26" s="1"/>
  <c r="F52" i="26" s="1"/>
  <c r="F46" i="31"/>
  <c r="M46" i="31" s="1"/>
  <c r="K53" i="26" s="1"/>
  <c r="F53" i="26" s="1"/>
  <c r="F19" i="31"/>
  <c r="M19" i="31" s="1"/>
  <c r="K26" i="26" s="1"/>
  <c r="F26" i="26" s="1"/>
  <c r="F4" i="31"/>
  <c r="M4" i="31" s="1"/>
  <c r="K11" i="26" s="1"/>
  <c r="F11" i="26" s="1"/>
  <c r="F5" i="31"/>
  <c r="M5" i="31" s="1"/>
  <c r="K12" i="26" s="1"/>
  <c r="F12" i="26" s="1"/>
  <c r="F6" i="31"/>
  <c r="M6" i="31" s="1"/>
  <c r="K13" i="26" s="1"/>
  <c r="F13" i="26" s="1"/>
  <c r="F7" i="31"/>
  <c r="M7" i="31" s="1"/>
  <c r="K14" i="26" s="1"/>
  <c r="F14" i="26" s="1"/>
  <c r="F8" i="31"/>
  <c r="M8" i="31" s="1"/>
  <c r="K15" i="26" s="1"/>
  <c r="F15" i="26" s="1"/>
  <c r="F9" i="31"/>
  <c r="M9" i="31" s="1"/>
  <c r="K16" i="26" s="1"/>
  <c r="F16" i="26" s="1"/>
  <c r="F10" i="31"/>
  <c r="M10" i="31" s="1"/>
  <c r="K17" i="26" s="1"/>
  <c r="F17" i="26" s="1"/>
  <c r="F11" i="31"/>
  <c r="M11" i="31" s="1"/>
  <c r="K18" i="26" s="1"/>
  <c r="F18" i="26" s="1"/>
  <c r="F12" i="31"/>
  <c r="M12" i="31" s="1"/>
  <c r="K19" i="26" s="1"/>
  <c r="F19" i="26" s="1"/>
  <c r="F13" i="31"/>
  <c r="M13" i="31" s="1"/>
  <c r="K20" i="26" s="1"/>
  <c r="F20" i="26" s="1"/>
  <c r="F14" i="31"/>
  <c r="M14" i="31" s="1"/>
  <c r="K21" i="26" s="1"/>
  <c r="F21" i="26" s="1"/>
  <c r="F15" i="31"/>
  <c r="M15" i="31" s="1"/>
  <c r="K22" i="26" s="1"/>
  <c r="F22" i="26" s="1"/>
  <c r="F16" i="31"/>
  <c r="M16" i="31" s="1"/>
  <c r="K23" i="26" s="1"/>
  <c r="F23" i="26" s="1"/>
  <c r="F17" i="31"/>
  <c r="M17" i="31" s="1"/>
  <c r="K24" i="26" s="1"/>
  <c r="F24" i="26" s="1"/>
  <c r="F3" i="31"/>
  <c r="M3" i="31" s="1"/>
  <c r="K55" i="26" l="1"/>
  <c r="F55" i="26" s="1"/>
  <c r="M18" i="31"/>
  <c r="K148" i="26"/>
  <c r="F148" i="26" s="1"/>
  <c r="M104" i="31"/>
  <c r="K111" i="26" s="1"/>
  <c r="F111" i="26" s="1"/>
  <c r="F134" i="31"/>
  <c r="M146" i="31"/>
  <c r="K153" i="26" s="1"/>
  <c r="F153" i="26" s="1"/>
  <c r="D18" i="31"/>
  <c r="E18" i="31"/>
  <c r="D47" i="31"/>
  <c r="E47" i="31"/>
  <c r="D65" i="31"/>
  <c r="E65" i="31"/>
  <c r="D79" i="31"/>
  <c r="E79" i="31"/>
  <c r="D88" i="31"/>
  <c r="E88" i="31"/>
  <c r="D103" i="31"/>
  <c r="E103" i="31"/>
  <c r="D134" i="31"/>
  <c r="E134" i="31"/>
  <c r="D140" i="31"/>
  <c r="E140" i="31"/>
  <c r="D165" i="31"/>
  <c r="E165" i="31"/>
  <c r="E166" i="31" l="1"/>
  <c r="D166" i="31"/>
  <c r="J49" i="31" l="1"/>
  <c r="I49" i="31"/>
  <c r="M49" i="31" l="1"/>
  <c r="U70" i="30"/>
  <c r="D70" i="30" s="1"/>
  <c r="D78" i="30" s="1"/>
  <c r="K56" i="26" l="1"/>
  <c r="F56" i="26" s="1"/>
  <c r="M65" i="31"/>
  <c r="I78" i="26"/>
  <c r="F78" i="26" s="1"/>
  <c r="B46" i="29"/>
  <c r="B17" i="29"/>
  <c r="B164" i="29"/>
  <c r="B139" i="29"/>
  <c r="B133" i="29"/>
  <c r="B102" i="29"/>
  <c r="B87" i="29"/>
  <c r="B78" i="29"/>
  <c r="B64" i="29"/>
  <c r="C165" i="29" l="1"/>
  <c r="B165" i="29"/>
  <c r="B25" i="26" l="1"/>
  <c r="C25" i="26"/>
  <c r="D25" i="26"/>
  <c r="E25" i="26"/>
  <c r="B54" i="26"/>
  <c r="C54" i="26"/>
  <c r="D54" i="26"/>
  <c r="E54" i="26"/>
  <c r="B72" i="26"/>
  <c r="C72" i="26"/>
  <c r="D72" i="26"/>
  <c r="E72" i="26"/>
  <c r="B172" i="26"/>
  <c r="C172" i="26"/>
  <c r="D172" i="26"/>
  <c r="E172" i="26"/>
  <c r="B147" i="26"/>
  <c r="C147" i="26"/>
  <c r="D147" i="26"/>
  <c r="E147" i="26"/>
  <c r="B141" i="26"/>
  <c r="C141" i="26"/>
  <c r="D141" i="26"/>
  <c r="E141" i="26"/>
  <c r="B95" i="26"/>
  <c r="C95" i="26"/>
  <c r="D95" i="26"/>
  <c r="E95" i="26"/>
  <c r="B110" i="26"/>
  <c r="C110" i="26"/>
  <c r="D110" i="26"/>
  <c r="E110" i="26"/>
  <c r="B86" i="26"/>
  <c r="C86" i="26"/>
  <c r="D86" i="26"/>
  <c r="E86" i="26"/>
  <c r="B88" i="31" l="1"/>
  <c r="H80" i="31"/>
  <c r="M80" i="31" s="1"/>
  <c r="K87" i="26" s="1"/>
  <c r="B134" i="31"/>
  <c r="H105" i="31"/>
  <c r="B103" i="31"/>
  <c r="H89" i="31"/>
  <c r="H136" i="31"/>
  <c r="B140" i="31"/>
  <c r="H142" i="31"/>
  <c r="B165" i="31"/>
  <c r="H66" i="31"/>
  <c r="H79" i="31" s="1"/>
  <c r="B79" i="31"/>
  <c r="B173" i="26"/>
  <c r="B174" i="26" s="1"/>
  <c r="D173" i="26"/>
  <c r="D174" i="26" s="1"/>
  <c r="E173" i="26"/>
  <c r="E174" i="26" s="1"/>
  <c r="C173" i="26"/>
  <c r="C174" i="26" s="1"/>
  <c r="U163" i="30"/>
  <c r="D163" i="30" s="1"/>
  <c r="D164" i="30" s="1"/>
  <c r="M105" i="31" l="1"/>
  <c r="K112" i="26" s="1"/>
  <c r="F112" i="26" s="1"/>
  <c r="H134" i="31"/>
  <c r="M136" i="31"/>
  <c r="K143" i="26" s="1"/>
  <c r="F143" i="26" s="1"/>
  <c r="H140" i="31"/>
  <c r="M89" i="31"/>
  <c r="K96" i="26" s="1"/>
  <c r="F96" i="26" s="1"/>
  <c r="H103" i="31"/>
  <c r="M142" i="31"/>
  <c r="H165" i="31"/>
  <c r="I171" i="26"/>
  <c r="F171" i="26" s="1"/>
  <c r="M66" i="31"/>
  <c r="M79" i="31" s="1"/>
  <c r="B166" i="31"/>
  <c r="K149" i="26" l="1"/>
  <c r="F149" i="26" s="1"/>
  <c r="M165" i="31"/>
  <c r="K73" i="26"/>
  <c r="F73" i="26" s="1"/>
  <c r="B78" i="28"/>
  <c r="G95" i="26" l="1"/>
  <c r="G54" i="26"/>
  <c r="B165" i="27"/>
  <c r="B139" i="27"/>
  <c r="B133" i="27"/>
  <c r="B78" i="27"/>
  <c r="B64" i="27"/>
  <c r="B46" i="27"/>
  <c r="B17" i="27"/>
  <c r="G172" i="26" l="1"/>
  <c r="G110" i="26"/>
  <c r="G86" i="26"/>
  <c r="G147" i="26"/>
  <c r="G25" i="26"/>
  <c r="G72" i="26"/>
  <c r="G141" i="26"/>
  <c r="F165" i="31"/>
  <c r="F140" i="31"/>
  <c r="L103" i="31"/>
  <c r="F103" i="31"/>
  <c r="I88" i="31"/>
  <c r="J88" i="31"/>
  <c r="K88" i="31"/>
  <c r="L88" i="31"/>
  <c r="F88" i="31"/>
  <c r="F79" i="31"/>
  <c r="I65" i="31"/>
  <c r="J65" i="31"/>
  <c r="F65" i="31"/>
  <c r="I47" i="31"/>
  <c r="J47" i="31"/>
  <c r="K47" i="31"/>
  <c r="L47" i="31"/>
  <c r="F47" i="31"/>
  <c r="F18" i="31"/>
  <c r="I166" i="31" l="1"/>
  <c r="L166" i="31"/>
  <c r="J166" i="31"/>
  <c r="K166" i="31"/>
  <c r="G173" i="26"/>
  <c r="G174" i="26" s="1"/>
  <c r="F166" i="31"/>
  <c r="K164" i="30"/>
  <c r="U164" i="30"/>
  <c r="V164" i="30"/>
  <c r="W164" i="30"/>
  <c r="X164" i="30"/>
  <c r="Y164" i="30"/>
  <c r="Z164" i="30"/>
  <c r="AA164" i="30"/>
  <c r="AB164" i="30"/>
  <c r="AC164" i="30"/>
  <c r="K139" i="30"/>
  <c r="U139" i="30"/>
  <c r="V139" i="30"/>
  <c r="W139" i="30"/>
  <c r="X139" i="30"/>
  <c r="Y139" i="30"/>
  <c r="Z139" i="30"/>
  <c r="AA139" i="30"/>
  <c r="AB139" i="30"/>
  <c r="AC139" i="30"/>
  <c r="K133" i="30"/>
  <c r="U133" i="30"/>
  <c r="V133" i="30"/>
  <c r="W133" i="30"/>
  <c r="X133" i="30"/>
  <c r="Y133" i="30"/>
  <c r="Z133" i="30"/>
  <c r="AA133" i="30"/>
  <c r="AB133" i="30"/>
  <c r="AC133" i="30"/>
  <c r="K102" i="30"/>
  <c r="U102" i="30"/>
  <c r="V102" i="30"/>
  <c r="W102" i="30"/>
  <c r="X102" i="30"/>
  <c r="Y102" i="30"/>
  <c r="Z102" i="30"/>
  <c r="AA102" i="30"/>
  <c r="AB102" i="30"/>
  <c r="AC102" i="30"/>
  <c r="K87" i="30"/>
  <c r="U87" i="30"/>
  <c r="V87" i="30"/>
  <c r="W87" i="30"/>
  <c r="X87" i="30"/>
  <c r="Y87" i="30"/>
  <c r="Z87" i="30"/>
  <c r="AA87" i="30"/>
  <c r="AB87" i="30"/>
  <c r="AC87" i="30"/>
  <c r="K78" i="30"/>
  <c r="U78" i="30"/>
  <c r="V78" i="30"/>
  <c r="W78" i="30"/>
  <c r="X78" i="30"/>
  <c r="Y78" i="30"/>
  <c r="Z78" i="30"/>
  <c r="AA78" i="30"/>
  <c r="AB78" i="30"/>
  <c r="AC78" i="30"/>
  <c r="K64" i="30"/>
  <c r="U64" i="30"/>
  <c r="V64" i="30"/>
  <c r="W64" i="30"/>
  <c r="X64" i="30"/>
  <c r="Y64" i="30"/>
  <c r="Z64" i="30"/>
  <c r="AA64" i="30"/>
  <c r="AB64" i="30"/>
  <c r="AC64" i="30"/>
  <c r="K46" i="30"/>
  <c r="U46" i="30"/>
  <c r="D182" i="26" l="1"/>
  <c r="F182" i="26" s="1"/>
  <c r="Y165" i="30"/>
  <c r="AB165" i="30"/>
  <c r="X165" i="30"/>
  <c r="AA165" i="30"/>
  <c r="W165" i="30"/>
  <c r="S165" i="30"/>
  <c r="S166" i="30" s="1"/>
  <c r="L165" i="30"/>
  <c r="L166" i="30" s="1"/>
  <c r="G165" i="30"/>
  <c r="G166" i="30" s="1"/>
  <c r="Z165" i="30"/>
  <c r="V165" i="30"/>
  <c r="R165" i="30"/>
  <c r="R166" i="30" s="1"/>
  <c r="K165" i="30"/>
  <c r="K166" i="30" s="1"/>
  <c r="AC165" i="30"/>
  <c r="U165" i="30"/>
  <c r="U166" i="30" s="1"/>
  <c r="J165" i="30"/>
  <c r="J166" i="30" s="1"/>
  <c r="L98" i="26" l="1"/>
  <c r="B87" i="27"/>
  <c r="B102" i="27"/>
  <c r="L175" i="26" l="1"/>
  <c r="J191" i="26" s="1"/>
  <c r="K191" i="26" s="1"/>
  <c r="L110" i="26"/>
  <c r="L173" i="26" s="1"/>
  <c r="H86" i="26"/>
  <c r="C166" i="27"/>
  <c r="B166" i="27"/>
  <c r="L174" i="26" l="1"/>
  <c r="D191" i="26" s="1"/>
  <c r="F191" i="26" s="1"/>
  <c r="B189" i="26"/>
  <c r="B193" i="26" s="1"/>
  <c r="I25" i="26"/>
  <c r="B17" i="28"/>
  <c r="P79" i="30"/>
  <c r="D79" i="30" s="1"/>
  <c r="D87" i="30" s="1"/>
  <c r="Q165" i="30"/>
  <c r="Q166" i="30" s="1"/>
  <c r="F165" i="30"/>
  <c r="F166" i="30" s="1"/>
  <c r="E165" i="30"/>
  <c r="E166" i="30" s="1"/>
  <c r="T120" i="30"/>
  <c r="D120" i="30" s="1"/>
  <c r="D133" i="30" s="1"/>
  <c r="D165" i="30" l="1"/>
  <c r="P87" i="30"/>
  <c r="P165" i="30" s="1"/>
  <c r="P166" i="30" s="1"/>
  <c r="I128" i="26"/>
  <c r="F128" i="26" s="1"/>
  <c r="T133" i="30"/>
  <c r="T165" i="30" s="1"/>
  <c r="T166" i="30" s="1"/>
  <c r="I86" i="26"/>
  <c r="H25" i="26"/>
  <c r="H95" i="26"/>
  <c r="H147" i="26"/>
  <c r="H172" i="26"/>
  <c r="B87" i="28"/>
  <c r="H165" i="30"/>
  <c r="H166" i="30" s="1"/>
  <c r="B139" i="28"/>
  <c r="B164" i="28"/>
  <c r="I165" i="30"/>
  <c r="I166" i="30" s="1"/>
  <c r="K10" i="26"/>
  <c r="F10" i="26" s="1"/>
  <c r="I87" i="26" l="1"/>
  <c r="F87" i="26" s="1"/>
  <c r="H54" i="26"/>
  <c r="H141" i="26"/>
  <c r="H72" i="26"/>
  <c r="I172" i="26"/>
  <c r="I147" i="26"/>
  <c r="B133" i="28"/>
  <c r="H65" i="31"/>
  <c r="M140" i="31"/>
  <c r="B46" i="28"/>
  <c r="H47" i="31"/>
  <c r="H88" i="31"/>
  <c r="M88" i="31" s="1"/>
  <c r="M103" i="31"/>
  <c r="F72" i="26"/>
  <c r="B64" i="28"/>
  <c r="M134" i="31"/>
  <c r="B102" i="28"/>
  <c r="M47" i="31" l="1"/>
  <c r="M166" i="31" s="1"/>
  <c r="H166" i="31"/>
  <c r="D167" i="30"/>
  <c r="F25" i="26"/>
  <c r="F95" i="26"/>
  <c r="F86" i="26"/>
  <c r="F172" i="26"/>
  <c r="F141" i="26"/>
  <c r="K175" i="26"/>
  <c r="J185" i="26" s="1"/>
  <c r="K185" i="26" s="1"/>
  <c r="K25" i="26"/>
  <c r="F147" i="26"/>
  <c r="B165" i="28"/>
  <c r="K110" i="26"/>
  <c r="K141" i="26"/>
  <c r="H110" i="26"/>
  <c r="H173" i="26" s="1"/>
  <c r="I141" i="26"/>
  <c r="I54" i="26"/>
  <c r="I95" i="26"/>
  <c r="J187" i="26" l="1"/>
  <c r="K187" i="26" s="1"/>
  <c r="F175" i="26"/>
  <c r="F110" i="26"/>
  <c r="H174" i="26"/>
  <c r="K54" i="26"/>
  <c r="F54" i="26"/>
  <c r="K86" i="26"/>
  <c r="K72" i="26"/>
  <c r="K95" i="26"/>
  <c r="K147" i="26"/>
  <c r="I72" i="26"/>
  <c r="D188" i="26" l="1"/>
  <c r="F188" i="26" s="1"/>
  <c r="K172" i="26"/>
  <c r="K173" i="26" s="1"/>
  <c r="K174" i="26" s="1"/>
  <c r="D185" i="26" s="1"/>
  <c r="I173" i="26"/>
  <c r="I174" i="26" s="1"/>
  <c r="D184" i="26" s="1"/>
  <c r="F185" i="26" l="1"/>
  <c r="D187" i="26"/>
  <c r="F187" i="26" s="1"/>
  <c r="F184" i="26"/>
  <c r="J193" i="26"/>
  <c r="K193" i="26" s="1"/>
  <c r="D193" i="26" l="1"/>
  <c r="F193" i="26"/>
  <c r="F173" i="26"/>
  <c r="F174" i="26" s="1"/>
</calcChain>
</file>

<file path=xl/sharedStrings.xml><?xml version="1.0" encoding="utf-8"?>
<sst xmlns="http://schemas.openxmlformats.org/spreadsheetml/2006/main" count="1112" uniqueCount="262">
  <si>
    <t>Школа</t>
  </si>
  <si>
    <t>"Классический"</t>
  </si>
  <si>
    <t>Школа № 18</t>
  </si>
  <si>
    <t xml:space="preserve">Школа № 37 </t>
  </si>
  <si>
    <t xml:space="preserve">Школа № 40 </t>
  </si>
  <si>
    <t xml:space="preserve">Школа № 42 </t>
  </si>
  <si>
    <t xml:space="preserve">Школа № 59 </t>
  </si>
  <si>
    <t xml:space="preserve">Школа № 64 </t>
  </si>
  <si>
    <t xml:space="preserve">Школа № 76 </t>
  </si>
  <si>
    <t xml:space="preserve">Школа № 94 </t>
  </si>
  <si>
    <t xml:space="preserve">Школа № 116 </t>
  </si>
  <si>
    <t xml:space="preserve">Школа № 121 </t>
  </si>
  <si>
    <t xml:space="preserve">Школа № 134 </t>
  </si>
  <si>
    <t xml:space="preserve">Школа № 137 </t>
  </si>
  <si>
    <t xml:space="preserve">Школа № 167 </t>
  </si>
  <si>
    <t xml:space="preserve">Школа № 174 </t>
  </si>
  <si>
    <t>Гимназия № 133</t>
  </si>
  <si>
    <t>Вечерняя № 8</t>
  </si>
  <si>
    <t>Школа № 32</t>
  </si>
  <si>
    <t>Школа № 34</t>
  </si>
  <si>
    <t>Школа № 38</t>
  </si>
  <si>
    <t>Школа № 47</t>
  </si>
  <si>
    <t>Школа № 50</t>
  </si>
  <si>
    <t>Школа № 72</t>
  </si>
  <si>
    <t>Школа № 73</t>
  </si>
  <si>
    <t>Школа № 77</t>
  </si>
  <si>
    <t>Школа № 79</t>
  </si>
  <si>
    <t>Школа "ДП-84"</t>
  </si>
  <si>
    <t>Школа № 86</t>
  </si>
  <si>
    <t>Школа № 89</t>
  </si>
  <si>
    <t>Школа № 95</t>
  </si>
  <si>
    <t>Школа № 96</t>
  </si>
  <si>
    <t>Школа № 98</t>
  </si>
  <si>
    <t>Школа № 99</t>
  </si>
  <si>
    <t>Школа № 101</t>
  </si>
  <si>
    <t>Школа № 106</t>
  </si>
  <si>
    <t>Школа № 112</t>
  </si>
  <si>
    <t>Школа № 128</t>
  </si>
  <si>
    <t>Школа № 147</t>
  </si>
  <si>
    <t>Школа № 150</t>
  </si>
  <si>
    <t>Школа № 157</t>
  </si>
  <si>
    <t>Школа № 162</t>
  </si>
  <si>
    <t>Школа № 168</t>
  </si>
  <si>
    <t>Школа № 171</t>
  </si>
  <si>
    <t>ЛФПГ</t>
  </si>
  <si>
    <t>"Росток"</t>
  </si>
  <si>
    <t>Школа № 9</t>
  </si>
  <si>
    <t>Школа № 27</t>
  </si>
  <si>
    <t>Школа № 33</t>
  </si>
  <si>
    <t>Школа № 103</t>
  </si>
  <si>
    <t>Школа № 118</t>
  </si>
  <si>
    <t>Школа № 122</t>
  </si>
  <si>
    <t>Школа № 127</t>
  </si>
  <si>
    <t>Школа № 146</t>
  </si>
  <si>
    <t>Школа № 156</t>
  </si>
  <si>
    <t>Школа № 161</t>
  </si>
  <si>
    <t>Школа № 164</t>
  </si>
  <si>
    <t>Школа № 165</t>
  </si>
  <si>
    <t>Интернат №1</t>
  </si>
  <si>
    <t>"Истоки"</t>
  </si>
  <si>
    <t>Школа № 21</t>
  </si>
  <si>
    <t>Школа № 24</t>
  </si>
  <si>
    <t>Школа № 51</t>
  </si>
  <si>
    <t>Школа № 52</t>
  </si>
  <si>
    <t>Школа № 55</t>
  </si>
  <si>
    <t>Школа № 57</t>
  </si>
  <si>
    <t>Школа № 74</t>
  </si>
  <si>
    <t>Школа № 105</t>
  </si>
  <si>
    <t>Школа № 129</t>
  </si>
  <si>
    <t>Школа № 140</t>
  </si>
  <si>
    <t>Школа № 145</t>
  </si>
  <si>
    <t>Школа № 177</t>
  </si>
  <si>
    <t>СВШ</t>
  </si>
  <si>
    <t>Школа № 6</t>
  </si>
  <si>
    <t>Школа № 12</t>
  </si>
  <si>
    <t>Школа № 25</t>
  </si>
  <si>
    <t>Школа № 70</t>
  </si>
  <si>
    <t>Школа № 81</t>
  </si>
  <si>
    <t>Школа № 132</t>
  </si>
  <si>
    <t>Школа № 148</t>
  </si>
  <si>
    <t>СМАЛ</t>
  </si>
  <si>
    <t>ССЛ</t>
  </si>
  <si>
    <t>СМТЛ</t>
  </si>
  <si>
    <t>Школа № 16</t>
  </si>
  <si>
    <t>Школа № 20</t>
  </si>
  <si>
    <t>Школа № 29</t>
  </si>
  <si>
    <t>Школа № 41</t>
  </si>
  <si>
    <t>Школа № 46</t>
  </si>
  <si>
    <t>Гимназия № 54</t>
  </si>
  <si>
    <t>Школа № 58</t>
  </si>
  <si>
    <t>Школа № 92</t>
  </si>
  <si>
    <t>Школа № 144</t>
  </si>
  <si>
    <t>Школа № 155</t>
  </si>
  <si>
    <t>Гимназия № 2</t>
  </si>
  <si>
    <t>"Технический"</t>
  </si>
  <si>
    <t>Школа № 3</t>
  </si>
  <si>
    <t>Школа № 5</t>
  </si>
  <si>
    <t>Школа № 8</t>
  </si>
  <si>
    <t>Школа № 10</t>
  </si>
  <si>
    <t>Школа № 36</t>
  </si>
  <si>
    <t>Школа № 43</t>
  </si>
  <si>
    <t>Школа № 45</t>
  </si>
  <si>
    <t>Школа № 48</t>
  </si>
  <si>
    <t>Школа № 49</t>
  </si>
  <si>
    <t>Школа № 53</t>
  </si>
  <si>
    <t>Школа № 62</t>
  </si>
  <si>
    <t>Школа № 65</t>
  </si>
  <si>
    <t>Школа № 78</t>
  </si>
  <si>
    <t>Школа № 83</t>
  </si>
  <si>
    <t>Школа № 85</t>
  </si>
  <si>
    <t>Школа № 93</t>
  </si>
  <si>
    <t>Школа № 100</t>
  </si>
  <si>
    <t>Школа № 102</t>
  </si>
  <si>
    <t>Школа № 108</t>
  </si>
  <si>
    <t>Школа № 109</t>
  </si>
  <si>
    <t>Школа № 120</t>
  </si>
  <si>
    <t>Школа № 124</t>
  </si>
  <si>
    <t>Школа № 139</t>
  </si>
  <si>
    <t>Школа № 141</t>
  </si>
  <si>
    <t>Школа № 149</t>
  </si>
  <si>
    <t>Школа № 154</t>
  </si>
  <si>
    <t>Школа № 175</t>
  </si>
  <si>
    <t>Школа № 178</t>
  </si>
  <si>
    <t>Гимназия № 3</t>
  </si>
  <si>
    <t>Школа № 13</t>
  </si>
  <si>
    <t>Школа № 15</t>
  </si>
  <si>
    <t>Школа № 39</t>
  </si>
  <si>
    <t>Школа № 63</t>
  </si>
  <si>
    <t>"Перспектива"</t>
  </si>
  <si>
    <t>Гимназия № 4</t>
  </si>
  <si>
    <t>"Престиж"</t>
  </si>
  <si>
    <t>"Созвездие" № 131</t>
  </si>
  <si>
    <t>Школа "Яктылык"</t>
  </si>
  <si>
    <t>Школа № 22</t>
  </si>
  <si>
    <t>Школа № 28</t>
  </si>
  <si>
    <t>Школа № 35</t>
  </si>
  <si>
    <t>Школа № 66</t>
  </si>
  <si>
    <t>Школа № 67</t>
  </si>
  <si>
    <t>Школа № 69</t>
  </si>
  <si>
    <t>Школа № 80</t>
  </si>
  <si>
    <t>Школа № 87</t>
  </si>
  <si>
    <t>Школа № 90</t>
  </si>
  <si>
    <t>Школа № 91</t>
  </si>
  <si>
    <t>Школа № 107</t>
  </si>
  <si>
    <t>Школа № 114</t>
  </si>
  <si>
    <t>Школа № 119</t>
  </si>
  <si>
    <t>Школа № 123</t>
  </si>
  <si>
    <t>Школа № 152</t>
  </si>
  <si>
    <t>Школа № 153</t>
  </si>
  <si>
    <t>Школа № 163</t>
  </si>
  <si>
    <t>Школа № 166</t>
  </si>
  <si>
    <t>Школа № 170</t>
  </si>
  <si>
    <t>Школа № 176</t>
  </si>
  <si>
    <t>ИТОГО</t>
  </si>
  <si>
    <t>Школа № 7</t>
  </si>
  <si>
    <t>Итого</t>
  </si>
  <si>
    <t>Куйбышевский итого</t>
  </si>
  <si>
    <t>Ленинский итого</t>
  </si>
  <si>
    <t>Октябрьский итого</t>
  </si>
  <si>
    <t>Промышленный итого</t>
  </si>
  <si>
    <t>Самарский итого</t>
  </si>
  <si>
    <t>Советский итого</t>
  </si>
  <si>
    <t>Спецорценка условий труда (СОУТ) (тыс. руб.)</t>
  </si>
  <si>
    <t>Обучение сотрудников (тыс. руб.)</t>
  </si>
  <si>
    <t>Сертификаты ЭЦП (тыс. руб.)</t>
  </si>
  <si>
    <t>Обслуживание сайта (тыс. руб.)</t>
  </si>
  <si>
    <t>Закрыты</t>
  </si>
  <si>
    <t>Встр.</t>
  </si>
  <si>
    <t xml:space="preserve">Кол- во зд. </t>
  </si>
  <si>
    <t>Крышескат</t>
  </si>
  <si>
    <t>Количество зданий (в т.ч. встр.)</t>
  </si>
  <si>
    <t>земельный налог</t>
  </si>
  <si>
    <t>налог на имущество</t>
  </si>
  <si>
    <t>транспортный налог</t>
  </si>
  <si>
    <t>измерение сопротивления изоляции</t>
  </si>
  <si>
    <t>обслуживание контейнерной площадки, в тыс. руб.</t>
  </si>
  <si>
    <t>дератизация</t>
  </si>
  <si>
    <t>дезинсекция</t>
  </si>
  <si>
    <t xml:space="preserve">взносы на капитальный ремонт                           </t>
  </si>
  <si>
    <t>установка узла учета</t>
  </si>
  <si>
    <t>обслуживание платформы подъемника для инвалидов</t>
  </si>
  <si>
    <t xml:space="preserve">обслуж. помещ. ЖКХ (встроенные помещения) </t>
  </si>
  <si>
    <t>метрологическая поверка</t>
  </si>
  <si>
    <t>метрологическая поверка для целей образовательного процесса</t>
  </si>
  <si>
    <t>обслуживание газового оборудования</t>
  </si>
  <si>
    <t>обслуживание узлов учета тепловой энергии</t>
  </si>
  <si>
    <t>обслуживание бассейна</t>
  </si>
  <si>
    <t>техническое обслуживание и ремонт оборудования, не предназначенного для образовательного процесса</t>
  </si>
  <si>
    <t>техническое обслуживание и ремонт оборудования, предназначенного для образовательного процесса</t>
  </si>
  <si>
    <t>обслуживание и ремонт инженерных сетей, узлов и агрегатов и технологического оборудования по заявке с обоснованием потребности!!!)</t>
  </si>
  <si>
    <t>обслуживание спорт. площадки</t>
  </si>
  <si>
    <t>обслуживание и ремонт автотранспорта</t>
  </si>
  <si>
    <r>
      <t>очистка кровли от снега (по заявке от учр-я!)</t>
    </r>
    <r>
      <rPr>
        <b/>
        <sz val="11"/>
        <rFont val="Times New Roman"/>
        <family val="1"/>
        <charset val="204"/>
      </rPr>
      <t xml:space="preserve"> *</t>
    </r>
  </si>
  <si>
    <r>
      <t>спил аварийно-опасных деревьев (по заявке учр-я в соответ.с уст. перечнем документов!)</t>
    </r>
    <r>
      <rPr>
        <b/>
        <sz val="11"/>
        <rFont val="Times New Roman"/>
        <family val="1"/>
        <charset val="204"/>
      </rPr>
      <t xml:space="preserve"> *</t>
    </r>
  </si>
  <si>
    <r>
      <t xml:space="preserve">обслуживание и ремонт АПС (по заявке учр-я с обоснованием!) </t>
    </r>
    <r>
      <rPr>
        <b/>
        <sz val="11"/>
        <rFont val="Times New Roman"/>
        <family val="1"/>
        <charset val="204"/>
      </rPr>
      <t>*</t>
    </r>
  </si>
  <si>
    <t xml:space="preserve">количество чел. </t>
  </si>
  <si>
    <t>размер стоимости питания (руб.)</t>
  </si>
  <si>
    <t>количество дней функционирования</t>
  </si>
  <si>
    <t>Коммунальные услуги</t>
  </si>
  <si>
    <t>Налоги</t>
  </si>
  <si>
    <t>Прочие</t>
  </si>
  <si>
    <t>01.04.53</t>
  </si>
  <si>
    <t>01.04.63</t>
  </si>
  <si>
    <t>01.04.55</t>
  </si>
  <si>
    <t>01.04.58</t>
  </si>
  <si>
    <t>---</t>
  </si>
  <si>
    <t>Транспортные услуги</t>
  </si>
  <si>
    <t>Кол-во рабочих мест</t>
  </si>
  <si>
    <t>Стоимость рабочего места</t>
  </si>
  <si>
    <t xml:space="preserve">                    к приказу Департамента образования</t>
  </si>
  <si>
    <t>Муниципальная  программа городского округа Самара
«Совершенствование организации предоставления образования в городском округе Самара» на 2020 - 2025 годы (пункт 2.1. Обеспечение полноценной реализации основных государственных образовательных программ по отдельным направлениям деятельности муниципальных общеобразовательных учреждений не учтенных в нормативах бюджета Самарской области, определяемых муниципальным заданием)</t>
  </si>
  <si>
    <t xml:space="preserve">                          Приложение № 3</t>
  </si>
  <si>
    <t>Сод. имущества</t>
  </si>
  <si>
    <t>Школа № 68</t>
  </si>
  <si>
    <t>Школа № 26</t>
  </si>
  <si>
    <t>Всего 2022 (в рублях)</t>
  </si>
  <si>
    <t>Всего 2022 (в тыс. руб.)</t>
  </si>
  <si>
    <t>услуги по организации питания льготных категорий учащихся (согласно утв. порядку!) 01.04.58</t>
  </si>
  <si>
    <t>Питание учащихся (342) 01.04.73</t>
  </si>
  <si>
    <t>Налоги, пошлины и сборы МБУ и МАУ</t>
  </si>
  <si>
    <t>Работы, услуги по содержанию имущества</t>
  </si>
  <si>
    <t>Железнодорожный итого</t>
  </si>
  <si>
    <t>Кировский итого</t>
  </si>
  <si>
    <t>Красноглинский итого</t>
  </si>
  <si>
    <t>0702  1500060000  611  (621)  241</t>
  </si>
  <si>
    <t>100.10.00</t>
  </si>
  <si>
    <t xml:space="preserve">Подписка на переодические издания (не более 4 тыс.руб в год) </t>
  </si>
  <si>
    <t xml:space="preserve">Кнопка экстренного вызова (тыс руб.) </t>
  </si>
  <si>
    <t>ТИП СРЕДСТВ</t>
  </si>
  <si>
    <t>БЮДЖЕТНЫЕ</t>
  </si>
  <si>
    <t>АВТОНОМНЫЕ</t>
  </si>
  <si>
    <t>ГРБС</t>
  </si>
  <si>
    <t>2022 год</t>
  </si>
  <si>
    <t>Отклонение</t>
  </si>
  <si>
    <t>01.04.58 
100.10.00</t>
  </si>
  <si>
    <t>01.04.58 
1Р1.10.06</t>
  </si>
  <si>
    <t>01.04.73
1Р1.10.06</t>
  </si>
  <si>
    <t>ВСЕГО</t>
  </si>
  <si>
    <t>Медосмотр</t>
  </si>
  <si>
    <t>35-40</t>
  </si>
  <si>
    <t>до 20</t>
  </si>
  <si>
    <t>Школа № 110</t>
  </si>
  <si>
    <t xml:space="preserve">                         от "___"__________2022 № ________</t>
  </si>
  <si>
    <t>Итого 2023</t>
  </si>
  <si>
    <t>2023 год по ПФХД на 01.01.2023</t>
  </si>
  <si>
    <t>охрана</t>
  </si>
  <si>
    <t>остаток 01.04.58</t>
  </si>
  <si>
    <t>кол работников сп состава</t>
  </si>
  <si>
    <t>наличие бассейнов</t>
  </si>
  <si>
    <t>+</t>
  </si>
  <si>
    <t>бассейн в аварийном сосотоянии</t>
  </si>
  <si>
    <t>не работает</t>
  </si>
  <si>
    <t>бассейн не работает</t>
  </si>
  <si>
    <t>не работ</t>
  </si>
  <si>
    <t>паритет Строй керамика</t>
  </si>
  <si>
    <t>Очистка территории , подъездных пуьтей дляя подвоза детей</t>
  </si>
  <si>
    <t>обслуживание приточных   и вытяжных систем  вентиляции</t>
  </si>
  <si>
    <t xml:space="preserve"> гидравлические испытания и промывка внутренней системы отопления</t>
  </si>
  <si>
    <t>техобслуживание объекта,</t>
  </si>
  <si>
    <t>01.04.67</t>
  </si>
  <si>
    <t>Другие экономические санкции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</si>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</sst>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#,##0.000"/>
    <numFmt numFmtId="170" formatCode="_-* #,##0.00&quot;р.&quot;_-;\-* #,##0.00&quot;р.&quot;_-;_-* \-??&quot;р.&quot;_-;_-@_-"/>
    <numFmt numFmtId="171" formatCode="_-* #,##0.00_р_._-;\-* #,##0.00_р_._-;_-* \-??_р_._-;_-@_-"/>
    <numFmt numFmtId="172" formatCode="_-* #,##0.00\ _₽_-;\-* #,##0.00\ _₽_-;_-* \-??\ _₽_-;_-@_-"/>
    <numFmt numFmtId="173" formatCode="#,##0.00_ ;[Red]\-#,##0.00\ "/>
    <numFmt numFmtId="174" formatCode="#,##0_ ;[Red]\-#,##0\ "/>
    <numFmt numFmtId="175" formatCode="#,##0.000_ ;[Red]\-#,##0.000\ "/>
    <numFmt numFmtId="176" formatCode="#,##0.0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&quot;&quot;#,##0.00;[Red]\-#,##0.00"/>
  </numFmts>
  <fonts count="86" x14ac:knownFonts="1">
    <font>
      <sz val="11"/>
      <color theme="1"/>
      <name val="Century Schoolbook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b/>
      <u/>
      <sz val="11"/>
      <name val="Times New Roman"/>
      <family val="1"/>
      <charset val="204"/>
    </font>
    <font>
      <b/>
      <sz val="11"/>
      <color theme="1"/>
      <name val="Century Schoolbook"/>
      <family val="2"/>
      <charset val="204"/>
    </font>
    <font>
      <sz val="11"/>
      <color theme="1"/>
      <name val="Century Schoolbook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23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8"/>
      <color indexed="23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8"/>
      <color rgb="FF80808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entury Schoolbook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0"/>
      <name val="Helv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indexed="10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darkDown">
        <fgColor rgb="FFFF00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4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644">
    <xf numFmtId="0" fontId="0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21" fillId="0" borderId="0"/>
    <xf numFmtId="0" fontId="20" fillId="0" borderId="0"/>
    <xf numFmtId="0" fontId="15" fillId="0" borderId="0"/>
    <xf numFmtId="0" fontId="22" fillId="0" borderId="0"/>
    <xf numFmtId="0" fontId="22" fillId="0" borderId="0"/>
    <xf numFmtId="0" fontId="21" fillId="0" borderId="0"/>
    <xf numFmtId="0" fontId="15" fillId="0" borderId="0"/>
    <xf numFmtId="0" fontId="22" fillId="0" borderId="0"/>
    <xf numFmtId="9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0" fontId="27" fillId="4" borderId="4" applyNumberFormat="0">
      <alignment horizontal="right" vertical="top"/>
    </xf>
    <xf numFmtId="165" fontId="27" fillId="0" borderId="0" applyFont="0" applyFill="0" applyBorder="0" applyAlignment="0" applyProtection="0"/>
    <xf numFmtId="49" fontId="27" fillId="5" borderId="4">
      <alignment horizontal="left" vertical="top"/>
    </xf>
    <xf numFmtId="49" fontId="28" fillId="0" borderId="4">
      <alignment horizontal="left" vertical="top"/>
    </xf>
    <xf numFmtId="0" fontId="27" fillId="6" borderId="4">
      <alignment horizontal="left" vertical="top" wrapText="1"/>
    </xf>
    <xf numFmtId="0" fontId="28" fillId="0" borderId="4">
      <alignment horizontal="left" vertical="top" wrapText="1"/>
    </xf>
    <xf numFmtId="0" fontId="27" fillId="7" borderId="4">
      <alignment horizontal="left" vertical="top" wrapText="1"/>
    </xf>
    <xf numFmtId="0" fontId="27" fillId="8" borderId="4">
      <alignment horizontal="left" vertical="top" wrapText="1"/>
    </xf>
    <xf numFmtId="0" fontId="27" fillId="9" borderId="4">
      <alignment horizontal="left" vertical="top" wrapText="1"/>
    </xf>
    <xf numFmtId="0" fontId="27" fillId="10" borderId="4">
      <alignment horizontal="left" vertical="top" wrapText="1"/>
    </xf>
    <xf numFmtId="0" fontId="27" fillId="0" borderId="4">
      <alignment horizontal="left" vertical="top" wrapText="1"/>
    </xf>
    <xf numFmtId="0" fontId="29" fillId="0" borderId="0">
      <alignment horizontal="left" vertical="top"/>
    </xf>
    <xf numFmtId="0" fontId="27" fillId="0" borderId="0"/>
    <xf numFmtId="0" fontId="27" fillId="6" borderId="5" applyNumberFormat="0">
      <alignment horizontal="right" vertical="top"/>
    </xf>
    <xf numFmtId="0" fontId="27" fillId="7" borderId="5" applyNumberFormat="0">
      <alignment horizontal="right" vertical="top"/>
    </xf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0" fontId="27" fillId="8" borderId="5" applyNumberFormat="0">
      <alignment horizontal="right" vertical="top"/>
    </xf>
    <xf numFmtId="0" fontId="27" fillId="0" borderId="4" applyNumberFormat="0">
      <alignment horizontal="right" vertical="top"/>
    </xf>
    <xf numFmtId="49" fontId="30" fillId="11" borderId="4">
      <alignment horizontal="left" vertical="top" wrapText="1"/>
    </xf>
    <xf numFmtId="49" fontId="31" fillId="0" borderId="4">
      <alignment horizontal="left" vertical="top" wrapText="1"/>
    </xf>
    <xf numFmtId="166" fontId="27" fillId="0" borderId="0" applyFont="0" applyFill="0" applyBorder="0" applyAlignment="0" applyProtection="0"/>
    <xf numFmtId="0" fontId="27" fillId="10" borderId="4">
      <alignment horizontal="left" vertical="top" wrapText="1"/>
    </xf>
    <xf numFmtId="0" fontId="27" fillId="0" borderId="4">
      <alignment horizontal="left" vertical="top" wrapText="1"/>
    </xf>
    <xf numFmtId="0" fontId="32" fillId="0" borderId="0"/>
    <xf numFmtId="0" fontId="11" fillId="0" borderId="0"/>
    <xf numFmtId="166" fontId="32" fillId="0" borderId="0" applyFont="0" applyFill="0" applyBorder="0" applyAlignment="0" applyProtection="0"/>
    <xf numFmtId="0" fontId="22" fillId="0" borderId="0"/>
    <xf numFmtId="9" fontId="11" fillId="0" borderId="0" applyFon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6">
      <alignment horizontal="right" vertical="top"/>
    </xf>
    <xf numFmtId="0" fontId="19" fillId="0" borderId="0"/>
    <xf numFmtId="0" fontId="34" fillId="0" borderId="0"/>
    <xf numFmtId="0" fontId="36" fillId="0" borderId="0">
      <alignment horizontal="left" vertical="top"/>
    </xf>
    <xf numFmtId="0" fontId="34" fillId="0" borderId="6">
      <alignment horizontal="left" vertical="top" wrapText="1"/>
    </xf>
    <xf numFmtId="0" fontId="34" fillId="18" borderId="6">
      <alignment horizontal="left" vertical="top" wrapText="1"/>
    </xf>
    <xf numFmtId="0" fontId="34" fillId="17" borderId="6">
      <alignment horizontal="left" vertical="top" wrapText="1"/>
    </xf>
    <xf numFmtId="0" fontId="34" fillId="16" borderId="6">
      <alignment horizontal="left" vertical="top" wrapText="1"/>
    </xf>
    <xf numFmtId="0" fontId="34" fillId="15" borderId="6">
      <alignment horizontal="left" vertical="top" wrapText="1"/>
    </xf>
    <xf numFmtId="0" fontId="35" fillId="0" borderId="6">
      <alignment horizontal="left" vertical="top" wrapText="1"/>
    </xf>
    <xf numFmtId="0" fontId="34" fillId="14" borderId="6">
      <alignment horizontal="left" vertical="top" wrapText="1"/>
    </xf>
    <xf numFmtId="49" fontId="35" fillId="0" borderId="6">
      <alignment horizontal="left" vertical="top"/>
    </xf>
    <xf numFmtId="49" fontId="34" fillId="13" borderId="6">
      <alignment horizontal="left" vertical="top"/>
    </xf>
    <xf numFmtId="170" fontId="19" fillId="0" borderId="0"/>
    <xf numFmtId="0" fontId="34" fillId="12" borderId="6">
      <alignment horizontal="right" vertical="top"/>
    </xf>
    <xf numFmtId="0" fontId="34" fillId="0" borderId="6">
      <alignment horizontal="right" vertical="top"/>
    </xf>
    <xf numFmtId="172" fontId="19" fillId="0" borderId="0"/>
    <xf numFmtId="0" fontId="34" fillId="0" borderId="0"/>
    <xf numFmtId="0" fontId="34" fillId="14" borderId="7">
      <alignment horizontal="right" vertical="top"/>
    </xf>
    <xf numFmtId="0" fontId="34" fillId="15" borderId="7">
      <alignment horizontal="right" vertical="top"/>
    </xf>
    <xf numFmtId="0" fontId="34" fillId="0" borderId="6">
      <alignment horizontal="right" vertical="top"/>
    </xf>
    <xf numFmtId="0" fontId="34" fillId="0" borderId="6">
      <alignment horizontal="right" vertical="top"/>
    </xf>
    <xf numFmtId="0" fontId="34" fillId="16" borderId="7">
      <alignment horizontal="right" vertical="top"/>
    </xf>
    <xf numFmtId="0" fontId="34" fillId="0" borderId="6">
      <alignment horizontal="right" vertical="top"/>
    </xf>
    <xf numFmtId="9" fontId="19" fillId="0" borderId="0"/>
    <xf numFmtId="49" fontId="37" fillId="19" borderId="6">
      <alignment horizontal="left" vertical="top" wrapText="1"/>
    </xf>
    <xf numFmtId="49" fontId="38" fillId="0" borderId="6">
      <alignment horizontal="left" vertical="top" wrapText="1"/>
    </xf>
    <xf numFmtId="171" fontId="19" fillId="0" borderId="0"/>
    <xf numFmtId="171" fontId="19" fillId="0" borderId="0"/>
    <xf numFmtId="171" fontId="19" fillId="0" borderId="0"/>
    <xf numFmtId="0" fontId="34" fillId="18" borderId="6">
      <alignment horizontal="left" vertical="top" wrapText="1"/>
    </xf>
    <xf numFmtId="0" fontId="34" fillId="0" borderId="6">
      <alignment horizontal="left" vertical="top" wrapText="1"/>
    </xf>
    <xf numFmtId="0" fontId="39" fillId="0" borderId="0"/>
    <xf numFmtId="0" fontId="39" fillId="25" borderId="1">
      <alignment horizontal="left" vertical="top" wrapText="1"/>
    </xf>
    <xf numFmtId="0" fontId="39" fillId="27" borderId="1">
      <alignment horizontal="left" vertical="top" wrapText="1"/>
    </xf>
    <xf numFmtId="0" fontId="41" fillId="0" borderId="0">
      <alignment horizontal="left" vertical="top"/>
    </xf>
    <xf numFmtId="0" fontId="40" fillId="0" borderId="1">
      <alignment horizontal="left" vertical="top" wrapText="1"/>
    </xf>
    <xf numFmtId="0" fontId="39" fillId="0" borderId="1">
      <alignment horizontal="right" vertical="top"/>
    </xf>
    <xf numFmtId="166" fontId="39" fillId="0" borderId="0"/>
    <xf numFmtId="0" fontId="39" fillId="24" borderId="1">
      <alignment horizontal="left" vertical="top" wrapText="1"/>
    </xf>
    <xf numFmtId="0" fontId="39" fillId="0" borderId="1">
      <alignment horizontal="left" vertical="top" wrapText="1"/>
    </xf>
    <xf numFmtId="49" fontId="39" fillId="0" borderId="1">
      <alignment horizontal="left" vertical="top" wrapText="1"/>
    </xf>
    <xf numFmtId="49" fontId="39" fillId="22" borderId="1">
      <alignment horizontal="left" vertical="top"/>
    </xf>
    <xf numFmtId="0" fontId="39" fillId="0" borderId="1">
      <alignment horizontal="right" vertical="top"/>
    </xf>
    <xf numFmtId="0" fontId="39" fillId="21" borderId="1">
      <alignment horizontal="right" vertical="top"/>
    </xf>
    <xf numFmtId="49" fontId="40" fillId="0" borderId="1">
      <alignment horizontal="left" vertical="top"/>
    </xf>
    <xf numFmtId="43" fontId="39" fillId="0" borderId="0"/>
    <xf numFmtId="0" fontId="39" fillId="0" borderId="1">
      <alignment horizontal="left" vertical="top" wrapText="1"/>
    </xf>
    <xf numFmtId="9" fontId="39" fillId="0" borderId="0"/>
    <xf numFmtId="0" fontId="22" fillId="0" borderId="0"/>
    <xf numFmtId="0" fontId="42" fillId="0" borderId="0"/>
    <xf numFmtId="0" fontId="39" fillId="0" borderId="1">
      <alignment horizontal="right" vertical="top"/>
    </xf>
    <xf numFmtId="165" fontId="39" fillId="0" borderId="0"/>
    <xf numFmtId="166" fontId="22" fillId="0" borderId="0"/>
    <xf numFmtId="0" fontId="39" fillId="0" borderId="0"/>
    <xf numFmtId="0" fontId="22" fillId="0" borderId="0"/>
    <xf numFmtId="0" fontId="39" fillId="23" borderId="8">
      <alignment horizontal="right" vertical="top"/>
    </xf>
    <xf numFmtId="0" fontId="39" fillId="0" borderId="1">
      <alignment horizontal="right" vertical="top"/>
    </xf>
    <xf numFmtId="0" fontId="39" fillId="23" borderId="1">
      <alignment horizontal="left" vertical="top" wrapText="1"/>
    </xf>
    <xf numFmtId="0" fontId="39" fillId="26" borderId="1">
      <alignment horizontal="left" vertical="top" wrapText="1"/>
    </xf>
    <xf numFmtId="0" fontId="39" fillId="27" borderId="1">
      <alignment horizontal="left" vertical="top" wrapText="1"/>
    </xf>
    <xf numFmtId="166" fontId="22" fillId="0" borderId="0"/>
    <xf numFmtId="0" fontId="39" fillId="0" borderId="0"/>
    <xf numFmtId="0" fontId="39" fillId="0" borderId="1">
      <alignment horizontal="right" vertical="top"/>
    </xf>
    <xf numFmtId="0" fontId="43" fillId="41" borderId="0" applyNumberFormat="0" applyBorder="0" applyAlignment="0" applyProtection="0"/>
    <xf numFmtId="0" fontId="19" fillId="30" borderId="0" applyNumberFormat="0" applyBorder="0" applyAlignment="0" applyProtection="0"/>
    <xf numFmtId="0" fontId="43" fillId="36" borderId="0" applyNumberFormat="0" applyBorder="0" applyAlignment="0" applyProtection="0"/>
    <xf numFmtId="0" fontId="44" fillId="31" borderId="9" applyNumberFormat="0" applyAlignment="0" applyProtection="0"/>
    <xf numFmtId="0" fontId="19" fillId="28" borderId="0" applyNumberFormat="0" applyBorder="0" applyAlignment="0" applyProtection="0"/>
    <xf numFmtId="0" fontId="43" fillId="37" borderId="0" applyNumberFormat="0" applyBorder="0" applyAlignment="0" applyProtection="0"/>
    <xf numFmtId="0" fontId="19" fillId="0" borderId="6" applyNumberFormat="0">
      <alignment horizontal="right" vertical="top"/>
    </xf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5" fillId="13" borderId="10" applyNumberFormat="0" applyAlignment="0" applyProtection="0"/>
    <xf numFmtId="49" fontId="47" fillId="0" borderId="6">
      <alignment horizontal="left" vertical="top"/>
    </xf>
    <xf numFmtId="0" fontId="43" fillId="39" borderId="0" applyNumberFormat="0" applyBorder="0" applyAlignment="0" applyProtection="0"/>
    <xf numFmtId="0" fontId="19" fillId="30" borderId="0" applyNumberFormat="0" applyBorder="0" applyAlignment="0" applyProtection="0"/>
    <xf numFmtId="170" fontId="19" fillId="0" borderId="0" applyFill="0" applyBorder="0" applyAlignment="0" applyProtection="0"/>
    <xf numFmtId="0" fontId="49" fillId="0" borderId="12" applyNumberFormat="0" applyFill="0" applyAlignment="0" applyProtection="0"/>
    <xf numFmtId="0" fontId="19" fillId="0" borderId="6" applyNumberFormat="0">
      <alignment horizontal="right" vertical="top"/>
    </xf>
    <xf numFmtId="0" fontId="46" fillId="13" borderId="9" applyNumberFormat="0" applyAlignment="0" applyProtection="0"/>
    <xf numFmtId="0" fontId="19" fillId="32" borderId="0" applyNumberFormat="0" applyBorder="0" applyAlignment="0" applyProtection="0"/>
    <xf numFmtId="0" fontId="48" fillId="0" borderId="11" applyNumberFormat="0" applyFill="0" applyAlignment="0" applyProtection="0"/>
    <xf numFmtId="0" fontId="19" fillId="14" borderId="0" applyNumberFormat="0" applyBorder="0" applyAlignment="0" applyProtection="0"/>
    <xf numFmtId="0" fontId="19" fillId="34" borderId="0" applyNumberFormat="0" applyBorder="0" applyAlignment="0" applyProtection="0"/>
    <xf numFmtId="0" fontId="19" fillId="43" borderId="6" applyNumberFormat="0">
      <alignment horizontal="right" vertical="top"/>
    </xf>
    <xf numFmtId="0" fontId="19" fillId="32" borderId="0" applyNumberFormat="0" applyBorder="0" applyAlignment="0" applyProtection="0"/>
    <xf numFmtId="0" fontId="19" fillId="18" borderId="0" applyNumberFormat="0" applyBorder="0" applyAlignment="0" applyProtection="0"/>
    <xf numFmtId="0" fontId="43" fillId="33" borderId="0" applyNumberFormat="0" applyBorder="0" applyAlignment="0" applyProtection="0"/>
    <xf numFmtId="0" fontId="43" fillId="38" borderId="0" applyNumberFormat="0" applyBorder="0" applyAlignment="0" applyProtection="0"/>
    <xf numFmtId="0" fontId="43" fillId="40" borderId="0" applyNumberFormat="0" applyBorder="0" applyAlignment="0" applyProtection="0"/>
    <xf numFmtId="0" fontId="19" fillId="29" borderId="0" applyNumberFormat="0" applyBorder="0" applyAlignment="0" applyProtection="0"/>
    <xf numFmtId="0" fontId="43" fillId="37" borderId="0" applyNumberFormat="0" applyBorder="0" applyAlignment="0" applyProtection="0"/>
    <xf numFmtId="49" fontId="19" fillId="13" borderId="6">
      <alignment horizontal="left" vertical="top"/>
    </xf>
    <xf numFmtId="0" fontId="43" fillId="34" borderId="0" applyNumberFormat="0" applyBorder="0" applyAlignment="0" applyProtection="0"/>
    <xf numFmtId="0" fontId="19" fillId="31" borderId="0" applyNumberFormat="0" applyBorder="0" applyAlignment="0" applyProtection="0"/>
    <xf numFmtId="0" fontId="43" fillId="42" borderId="0" applyNumberFormat="0" applyBorder="0" applyAlignment="0" applyProtection="0"/>
    <xf numFmtId="0" fontId="19" fillId="15" borderId="0" applyNumberFormat="0" applyBorder="0" applyAlignment="0" applyProtection="0"/>
    <xf numFmtId="0" fontId="19" fillId="33" borderId="0" applyNumberFormat="0" applyBorder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19" fillId="14" borderId="6">
      <alignment horizontal="left" vertical="top" wrapText="1"/>
    </xf>
    <xf numFmtId="0" fontId="47" fillId="0" borderId="6">
      <alignment horizontal="left" vertical="top" wrapText="1"/>
    </xf>
    <xf numFmtId="0" fontId="19" fillId="15" borderId="6">
      <alignment horizontal="left" vertical="top" wrapText="1"/>
    </xf>
    <xf numFmtId="0" fontId="19" fillId="16" borderId="6">
      <alignment horizontal="left" vertical="top" wrapText="1"/>
    </xf>
    <xf numFmtId="0" fontId="19" fillId="17" borderId="6">
      <alignment horizontal="left" vertical="top" wrapText="1"/>
    </xf>
    <xf numFmtId="0" fontId="19" fillId="18" borderId="6">
      <alignment horizontal="left" vertical="top" wrapText="1"/>
    </xf>
    <xf numFmtId="0" fontId="19" fillId="0" borderId="6">
      <alignment horizontal="left" vertical="top" wrapText="1"/>
    </xf>
    <xf numFmtId="0" fontId="51" fillId="0" borderId="0">
      <alignment horizontal="left" vertical="top"/>
    </xf>
    <xf numFmtId="0" fontId="47" fillId="0" borderId="14" applyNumberFormat="0" applyFill="0" applyAlignment="0" applyProtection="0"/>
    <xf numFmtId="0" fontId="52" fillId="44" borderId="15" applyNumberFormat="0" applyAlignment="0" applyProtection="0"/>
    <xf numFmtId="0" fontId="53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19" fillId="0" borderId="0"/>
    <xf numFmtId="0" fontId="19" fillId="14" borderId="7" applyNumberFormat="0">
      <alignment horizontal="right" vertical="top"/>
    </xf>
    <xf numFmtId="0" fontId="19" fillId="15" borderId="7" applyNumberFormat="0">
      <alignment horizontal="right" vertical="top"/>
    </xf>
    <xf numFmtId="0" fontId="19" fillId="0" borderId="6" applyNumberFormat="0">
      <alignment horizontal="right" vertical="top"/>
    </xf>
    <xf numFmtId="0" fontId="19" fillId="0" borderId="6" applyNumberFormat="0">
      <alignment horizontal="right" vertical="top"/>
    </xf>
    <xf numFmtId="0" fontId="19" fillId="16" borderId="7" applyNumberFormat="0">
      <alignment horizontal="right" vertical="top"/>
    </xf>
    <xf numFmtId="0" fontId="19" fillId="0" borderId="6" applyNumberFormat="0">
      <alignment horizontal="right" vertical="top"/>
    </xf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19" fillId="20" borderId="16" applyNumberFormat="0" applyAlignment="0" applyProtection="0"/>
    <xf numFmtId="9" fontId="19" fillId="0" borderId="0" applyFill="0" applyBorder="0" applyAlignment="0" applyProtection="0"/>
    <xf numFmtId="49" fontId="44" fillId="19" borderId="6">
      <alignment horizontal="left" vertical="top" wrapText="1"/>
    </xf>
    <xf numFmtId="49" fontId="39" fillId="0" borderId="6">
      <alignment horizontal="left" vertical="top" wrapText="1"/>
    </xf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172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59" fillId="29" borderId="0" applyNumberFormat="0" applyBorder="0" applyAlignment="0" applyProtection="0"/>
    <xf numFmtId="0" fontId="19" fillId="18" borderId="6">
      <alignment horizontal="left" vertical="top" wrapText="1"/>
    </xf>
    <xf numFmtId="0" fontId="19" fillId="0" borderId="6">
      <alignment horizontal="left" vertical="top" wrapText="1"/>
    </xf>
    <xf numFmtId="0" fontId="19" fillId="0" borderId="4" applyNumberFormat="0">
      <alignment horizontal="right" vertical="top"/>
    </xf>
    <xf numFmtId="0" fontId="19" fillId="0" borderId="4">
      <alignment horizontal="left" vertical="top" wrapText="1"/>
    </xf>
    <xf numFmtId="0" fontId="22" fillId="0" borderId="0"/>
    <xf numFmtId="0" fontId="19" fillId="0" borderId="4">
      <alignment horizontal="left" vertical="top" wrapText="1"/>
    </xf>
    <xf numFmtId="0" fontId="19" fillId="50" borderId="4">
      <alignment horizontal="left" vertical="top" wrapText="1"/>
    </xf>
    <xf numFmtId="0" fontId="19" fillId="48" borderId="4">
      <alignment horizontal="left" vertical="top" wrapText="1"/>
    </xf>
    <xf numFmtId="0" fontId="47" fillId="0" borderId="4">
      <alignment horizontal="left" vertical="top" wrapText="1"/>
    </xf>
    <xf numFmtId="49" fontId="47" fillId="0" borderId="4">
      <alignment horizontal="left" vertical="top"/>
    </xf>
    <xf numFmtId="49" fontId="19" fillId="45" borderId="4">
      <alignment horizontal="left" vertical="top"/>
    </xf>
    <xf numFmtId="165" fontId="19" fillId="0" borderId="0" applyFont="0" applyFill="0" applyBorder="0" applyAlignment="0" applyProtection="0"/>
    <xf numFmtId="0" fontId="19" fillId="0" borderId="4" applyNumberFormat="0">
      <alignment horizontal="right" vertical="top"/>
    </xf>
    <xf numFmtId="0" fontId="19" fillId="0" borderId="0"/>
    <xf numFmtId="0" fontId="19" fillId="51" borderId="4">
      <alignment horizontal="left" vertical="top" wrapText="1"/>
    </xf>
    <xf numFmtId="0" fontId="19" fillId="49" borderId="4">
      <alignment horizontal="left" vertical="top" wrapText="1"/>
    </xf>
    <xf numFmtId="0" fontId="19" fillId="47" borderId="4">
      <alignment horizontal="left" vertical="top" wrapText="1"/>
    </xf>
    <xf numFmtId="0" fontId="19" fillId="4" borderId="4" applyNumberFormat="0">
      <alignment horizontal="right" vertical="top"/>
    </xf>
    <xf numFmtId="0" fontId="51" fillId="0" borderId="0">
      <alignment horizontal="left" vertical="top"/>
    </xf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0" fontId="33" fillId="0" borderId="0"/>
    <xf numFmtId="0" fontId="19" fillId="51" borderId="5" applyNumberFormat="0">
      <alignment horizontal="right" vertical="top"/>
    </xf>
    <xf numFmtId="0" fontId="19" fillId="47" borderId="5" applyNumberFormat="0">
      <alignment horizontal="right" vertical="top"/>
    </xf>
    <xf numFmtId="0" fontId="19" fillId="0" borderId="4" applyNumberFormat="0">
      <alignment horizontal="right" vertical="top"/>
    </xf>
    <xf numFmtId="0" fontId="19" fillId="0" borderId="4" applyNumberFormat="0">
      <alignment horizontal="right" vertical="top"/>
    </xf>
    <xf numFmtId="0" fontId="19" fillId="48" borderId="5" applyNumberFormat="0">
      <alignment horizontal="right" vertical="top"/>
    </xf>
    <xf numFmtId="0" fontId="19" fillId="0" borderId="4" applyNumberFormat="0">
      <alignment horizontal="right" vertical="top"/>
    </xf>
    <xf numFmtId="9" fontId="11" fillId="0" borderId="0" applyFont="0" applyFill="0" applyBorder="0" applyAlignment="0" applyProtection="0"/>
    <xf numFmtId="49" fontId="44" fillId="46" borderId="4">
      <alignment horizontal="left" vertical="top" wrapText="1"/>
    </xf>
    <xf numFmtId="49" fontId="39" fillId="0" borderId="4">
      <alignment horizontal="left" vertical="top" wrapText="1"/>
    </xf>
    <xf numFmtId="166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9" fillId="49" borderId="4">
      <alignment horizontal="left" vertical="top" wrapText="1"/>
    </xf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0" fontId="27" fillId="4" borderId="4" applyNumberFormat="0">
      <alignment horizontal="right" vertical="top"/>
    </xf>
    <xf numFmtId="49" fontId="27" fillId="5" borderId="4">
      <alignment horizontal="left" vertical="top"/>
    </xf>
    <xf numFmtId="49" fontId="28" fillId="0" borderId="4">
      <alignment horizontal="left" vertical="top"/>
    </xf>
    <xf numFmtId="0" fontId="27" fillId="6" borderId="4">
      <alignment horizontal="left" vertical="top" wrapText="1"/>
    </xf>
    <xf numFmtId="0" fontId="28" fillId="0" borderId="4">
      <alignment horizontal="left" vertical="top" wrapText="1"/>
    </xf>
    <xf numFmtId="0" fontId="27" fillId="7" borderId="4">
      <alignment horizontal="left" vertical="top" wrapText="1"/>
    </xf>
    <xf numFmtId="0" fontId="27" fillId="8" borderId="4">
      <alignment horizontal="left" vertical="top" wrapText="1"/>
    </xf>
    <xf numFmtId="0" fontId="27" fillId="9" borderId="4">
      <alignment horizontal="left" vertical="top" wrapText="1"/>
    </xf>
    <xf numFmtId="0" fontId="27" fillId="10" borderId="4">
      <alignment horizontal="left" vertical="top" wrapText="1"/>
    </xf>
    <xf numFmtId="0" fontId="27" fillId="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49" fontId="30" fillId="11" borderId="4">
      <alignment horizontal="left" vertical="top" wrapText="1"/>
    </xf>
    <xf numFmtId="49" fontId="31" fillId="0" borderId="4">
      <alignment horizontal="left" vertical="top" wrapText="1"/>
    </xf>
    <xf numFmtId="0" fontId="27" fillId="10" borderId="4">
      <alignment horizontal="left" vertical="top" wrapText="1"/>
    </xf>
    <xf numFmtId="0" fontId="27" fillId="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34" fillId="14" borderId="7">
      <alignment horizontal="righ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7" fillId="19" borderId="6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34" fillId="16" borderId="7">
      <alignment horizontal="righ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34" fillId="18" borderId="6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34" fillId="15" borderId="7">
      <alignment horizontal="right" vertical="top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4" fillId="13" borderId="6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34" fillId="18" borderId="6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34" fillId="18" borderId="6">
      <alignment horizontal="left" vertical="top" wrapText="1"/>
    </xf>
    <xf numFmtId="49" fontId="27" fillId="5" borderId="4">
      <alignment horizontal="left" vertical="top"/>
    </xf>
    <xf numFmtId="0" fontId="34" fillId="16" borderId="7">
      <alignment horizontal="righ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4" fillId="13" borderId="6">
      <alignment horizontal="left" vertical="top"/>
    </xf>
    <xf numFmtId="0" fontId="27" fillId="10" borderId="4">
      <alignment horizontal="left" vertical="top" wrapText="1"/>
    </xf>
    <xf numFmtId="0" fontId="34" fillId="15" borderId="7">
      <alignment horizontal="right" vertical="top"/>
    </xf>
    <xf numFmtId="0" fontId="34" fillId="14" borderId="7">
      <alignment horizontal="right" vertical="top"/>
    </xf>
    <xf numFmtId="0" fontId="34" fillId="14" borderId="7">
      <alignment horizontal="righ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7" fillId="19" borderId="6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34" fillId="15" borderId="7">
      <alignment horizontal="right" vertical="top"/>
    </xf>
    <xf numFmtId="0" fontId="27" fillId="10" borderId="4">
      <alignment horizontal="left" vertical="top" wrapText="1"/>
    </xf>
    <xf numFmtId="0" fontId="34" fillId="16" borderId="7">
      <alignment horizontal="right" vertical="top"/>
    </xf>
    <xf numFmtId="0" fontId="27" fillId="10" borderId="4">
      <alignment horizontal="left" vertical="top" wrapText="1"/>
    </xf>
    <xf numFmtId="0" fontId="34" fillId="18" borderId="6">
      <alignment horizontal="left" vertical="top" wrapText="1"/>
    </xf>
    <xf numFmtId="49" fontId="34" fillId="13" borderId="6">
      <alignment horizontal="left" vertical="top"/>
    </xf>
    <xf numFmtId="0" fontId="27" fillId="10" borderId="4">
      <alignment horizontal="left" vertical="top" wrapText="1"/>
    </xf>
    <xf numFmtId="0" fontId="34" fillId="18" borderId="6">
      <alignment horizontal="left" vertical="top" wrapText="1"/>
    </xf>
    <xf numFmtId="49" fontId="37" fillId="19" borderId="6">
      <alignment horizontal="left" vertical="top" wrapText="1"/>
    </xf>
    <xf numFmtId="0" fontId="34" fillId="18" borderId="6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66" fillId="0" borderId="0"/>
    <xf numFmtId="0" fontId="21" fillId="0" borderId="0"/>
    <xf numFmtId="0" fontId="22" fillId="0" borderId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1" fillId="0" borderId="0"/>
    <xf numFmtId="0" fontId="27" fillId="10" borderId="20">
      <alignment horizontal="left" vertical="top" wrapText="1"/>
    </xf>
    <xf numFmtId="166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10" borderId="20">
      <alignment horizontal="left" vertical="top" wrapText="1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30" fillId="11" borderId="20">
      <alignment horizontal="left" vertical="top" wrapTex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9" fontId="27" fillId="5" borderId="2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55" borderId="0" applyNumberFormat="0" applyBorder="0" applyAlignment="0" applyProtection="0"/>
    <xf numFmtId="0" fontId="19" fillId="58" borderId="0" applyNumberFormat="0" applyBorder="0" applyAlignment="0" applyProtection="0"/>
    <xf numFmtId="0" fontId="19" fillId="6" borderId="0" applyNumberFormat="0" applyBorder="0" applyAlignment="0" applyProtection="0"/>
    <xf numFmtId="0" fontId="43" fillId="61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67" fillId="0" borderId="0"/>
    <xf numFmtId="0" fontId="68" fillId="0" borderId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67" borderId="0" applyNumberFormat="0" applyBorder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8" borderId="0" applyNumberFormat="0" applyBorder="0" applyAlignment="0" applyProtection="0"/>
    <xf numFmtId="0" fontId="44" fillId="57" borderId="9" applyNumberFormat="0" applyAlignment="0" applyProtection="0"/>
    <xf numFmtId="0" fontId="65" fillId="52" borderId="18" applyNumberFormat="0" applyAlignment="0" applyProtection="0"/>
    <xf numFmtId="0" fontId="46" fillId="5" borderId="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52" fillId="69" borderId="15" applyNumberFormat="0" applyAlignment="0" applyProtection="0"/>
    <xf numFmtId="0" fontId="54" fillId="11" borderId="0" applyNumberFormat="0" applyBorder="0" applyAlignment="0" applyProtection="0"/>
    <xf numFmtId="0" fontId="21" fillId="0" borderId="0"/>
    <xf numFmtId="0" fontId="67" fillId="0" borderId="0"/>
    <xf numFmtId="0" fontId="67" fillId="0" borderId="0"/>
    <xf numFmtId="0" fontId="67" fillId="0" borderId="0"/>
    <xf numFmtId="0" fontId="71" fillId="0" borderId="0"/>
    <xf numFmtId="0" fontId="22" fillId="0" borderId="0"/>
    <xf numFmtId="0" fontId="22" fillId="0" borderId="0"/>
    <xf numFmtId="0" fontId="1" fillId="0" borderId="0"/>
    <xf numFmtId="0" fontId="7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0" fillId="0" borderId="0"/>
    <xf numFmtId="0" fontId="55" fillId="53" borderId="0" applyNumberFormat="0" applyBorder="0" applyAlignment="0" applyProtection="0"/>
    <xf numFmtId="0" fontId="20" fillId="70" borderId="16" applyNumberFormat="0" applyFont="0" applyAlignment="0" applyProtection="0"/>
    <xf numFmtId="0" fontId="74" fillId="0" borderId="0"/>
    <xf numFmtId="171" fontId="67" fillId="0" borderId="0" applyFill="0" applyBorder="0" applyAlignment="0" applyProtection="0"/>
    <xf numFmtId="166" fontId="1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9" fillId="54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7" fillId="5" borderId="4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10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0" fontId="27" fillId="4" borderId="4" applyNumberFormat="0">
      <alignment horizontal="right" vertical="top"/>
    </xf>
    <xf numFmtId="49" fontId="27" fillId="5" borderId="4">
      <alignment horizontal="left" vertical="top"/>
    </xf>
    <xf numFmtId="49" fontId="28" fillId="0" borderId="4">
      <alignment horizontal="left" vertical="top"/>
    </xf>
    <xf numFmtId="0" fontId="27" fillId="6" borderId="4">
      <alignment horizontal="left" vertical="top" wrapText="1"/>
    </xf>
    <xf numFmtId="0" fontId="28" fillId="0" borderId="4">
      <alignment horizontal="left" vertical="top" wrapText="1"/>
    </xf>
    <xf numFmtId="0" fontId="27" fillId="7" borderId="4">
      <alignment horizontal="left" vertical="top" wrapText="1"/>
    </xf>
    <xf numFmtId="0" fontId="27" fillId="8" borderId="4">
      <alignment horizontal="left" vertical="top" wrapText="1"/>
    </xf>
    <xf numFmtId="0" fontId="27" fillId="9" borderId="4">
      <alignment horizontal="left" vertical="top" wrapText="1"/>
    </xf>
    <xf numFmtId="0" fontId="27" fillId="10" borderId="4">
      <alignment horizontal="left" vertical="top" wrapText="1"/>
    </xf>
    <xf numFmtId="0" fontId="27" fillId="0" borderId="4">
      <alignment horizontal="left" vertical="top" wrapText="1"/>
    </xf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49" fontId="30" fillId="11" borderId="4">
      <alignment horizontal="left" vertical="top" wrapText="1"/>
    </xf>
    <xf numFmtId="49" fontId="31" fillId="0" borderId="4">
      <alignment horizontal="left" vertical="top" wrapText="1"/>
    </xf>
    <xf numFmtId="0" fontId="27" fillId="10" borderId="4">
      <alignment horizontal="left" vertical="top" wrapText="1"/>
    </xf>
    <xf numFmtId="0" fontId="27" fillId="0" borderId="4">
      <alignment horizontal="left" vertical="top" wrapText="1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6">
      <alignment horizontal="right" vertical="top"/>
    </xf>
    <xf numFmtId="0" fontId="34" fillId="0" borderId="6">
      <alignment horizontal="left" vertical="top" wrapText="1"/>
    </xf>
    <xf numFmtId="0" fontId="34" fillId="18" borderId="6">
      <alignment horizontal="left" vertical="top" wrapText="1"/>
    </xf>
    <xf numFmtId="0" fontId="34" fillId="17" borderId="6">
      <alignment horizontal="left" vertical="top" wrapText="1"/>
    </xf>
    <xf numFmtId="0" fontId="34" fillId="16" borderId="6">
      <alignment horizontal="left" vertical="top" wrapText="1"/>
    </xf>
    <xf numFmtId="0" fontId="34" fillId="15" borderId="6">
      <alignment horizontal="left" vertical="top" wrapText="1"/>
    </xf>
    <xf numFmtId="0" fontId="35" fillId="0" borderId="6">
      <alignment horizontal="left" vertical="top" wrapText="1"/>
    </xf>
    <xf numFmtId="0" fontId="34" fillId="14" borderId="6">
      <alignment horizontal="left" vertical="top" wrapText="1"/>
    </xf>
    <xf numFmtId="49" fontId="35" fillId="0" borderId="6">
      <alignment horizontal="left" vertical="top"/>
    </xf>
    <xf numFmtId="49" fontId="34" fillId="13" borderId="6">
      <alignment horizontal="left" vertical="top"/>
    </xf>
    <xf numFmtId="0" fontId="34" fillId="12" borderId="6">
      <alignment horizontal="right" vertical="top"/>
    </xf>
    <xf numFmtId="0" fontId="34" fillId="0" borderId="6">
      <alignment horizontal="right" vertical="top"/>
    </xf>
    <xf numFmtId="0" fontId="34" fillId="14" borderId="7">
      <alignment horizontal="right" vertical="top"/>
    </xf>
    <xf numFmtId="0" fontId="34" fillId="15" borderId="7">
      <alignment horizontal="right" vertical="top"/>
    </xf>
    <xf numFmtId="0" fontId="34" fillId="0" borderId="6">
      <alignment horizontal="right" vertical="top"/>
    </xf>
    <xf numFmtId="0" fontId="34" fillId="0" borderId="6">
      <alignment horizontal="right" vertical="top"/>
    </xf>
    <xf numFmtId="0" fontId="34" fillId="16" borderId="7">
      <alignment horizontal="right" vertical="top"/>
    </xf>
    <xf numFmtId="0" fontId="34" fillId="0" borderId="6">
      <alignment horizontal="right" vertical="top"/>
    </xf>
    <xf numFmtId="49" fontId="37" fillId="19" borderId="6">
      <alignment horizontal="left" vertical="top" wrapText="1"/>
    </xf>
    <xf numFmtId="49" fontId="38" fillId="0" borderId="6">
      <alignment horizontal="left" vertical="top" wrapText="1"/>
    </xf>
    <xf numFmtId="0" fontId="34" fillId="18" borderId="6">
      <alignment horizontal="left" vertical="top" wrapText="1"/>
    </xf>
    <xf numFmtId="0" fontId="34" fillId="0" borderId="6">
      <alignment horizontal="left" vertical="top" wrapText="1"/>
    </xf>
    <xf numFmtId="0" fontId="39" fillId="25" borderId="19">
      <alignment horizontal="left" vertical="top" wrapText="1"/>
    </xf>
    <xf numFmtId="0" fontId="39" fillId="27" borderId="19">
      <alignment horizontal="left" vertical="top" wrapText="1"/>
    </xf>
    <xf numFmtId="0" fontId="40" fillId="0" borderId="19">
      <alignment horizontal="left" vertical="top" wrapText="1"/>
    </xf>
    <xf numFmtId="0" fontId="39" fillId="0" borderId="19">
      <alignment horizontal="right" vertical="top"/>
    </xf>
    <xf numFmtId="0" fontId="39" fillId="24" borderId="19">
      <alignment horizontal="left" vertical="top" wrapText="1"/>
    </xf>
    <xf numFmtId="0" fontId="39" fillId="0" borderId="19">
      <alignment horizontal="left" vertical="top" wrapText="1"/>
    </xf>
    <xf numFmtId="49" fontId="39" fillId="0" borderId="19">
      <alignment horizontal="left" vertical="top" wrapText="1"/>
    </xf>
    <xf numFmtId="49" fontId="39" fillId="22" borderId="19">
      <alignment horizontal="left" vertical="top"/>
    </xf>
    <xf numFmtId="0" fontId="39" fillId="0" borderId="19">
      <alignment horizontal="right" vertical="top"/>
    </xf>
    <xf numFmtId="0" fontId="39" fillId="21" borderId="19">
      <alignment horizontal="right" vertical="top"/>
    </xf>
    <xf numFmtId="49" fontId="40" fillId="0" borderId="19">
      <alignment horizontal="left" vertical="top"/>
    </xf>
    <xf numFmtId="0" fontId="39" fillId="0" borderId="19">
      <alignment horizontal="left" vertical="top" wrapText="1"/>
    </xf>
    <xf numFmtId="0" fontId="39" fillId="0" borderId="19">
      <alignment horizontal="right" vertical="top"/>
    </xf>
    <xf numFmtId="49" fontId="30" fillId="11" borderId="4">
      <alignment horizontal="left" vertical="top" wrapText="1"/>
    </xf>
    <xf numFmtId="0" fontId="39" fillId="0" borderId="19">
      <alignment horizontal="right" vertical="top"/>
    </xf>
    <xf numFmtId="0" fontId="39" fillId="23" borderId="19">
      <alignment horizontal="left" vertical="top" wrapText="1"/>
    </xf>
    <xf numFmtId="0" fontId="39" fillId="26" borderId="19">
      <alignment horizontal="left" vertical="top" wrapText="1"/>
    </xf>
    <xf numFmtId="0" fontId="39" fillId="27" borderId="19">
      <alignment horizontal="left" vertical="top" wrapText="1"/>
    </xf>
    <xf numFmtId="0" fontId="39" fillId="0" borderId="19">
      <alignment horizontal="right" vertical="top"/>
    </xf>
    <xf numFmtId="0" fontId="44" fillId="31" borderId="9" applyNumberFormat="0" applyAlignment="0" applyProtection="0"/>
    <xf numFmtId="0" fontId="19" fillId="0" borderId="6" applyNumberFormat="0">
      <alignment horizontal="right" vertical="top"/>
    </xf>
    <xf numFmtId="0" fontId="45" fillId="13" borderId="10" applyNumberFormat="0" applyAlignment="0" applyProtection="0"/>
    <xf numFmtId="49" fontId="47" fillId="0" borderId="6">
      <alignment horizontal="left" vertical="top"/>
    </xf>
    <xf numFmtId="0" fontId="19" fillId="0" borderId="6" applyNumberFormat="0">
      <alignment horizontal="right" vertical="top"/>
    </xf>
    <xf numFmtId="0" fontId="46" fillId="13" borderId="9" applyNumberFormat="0" applyAlignment="0" applyProtection="0"/>
    <xf numFmtId="0" fontId="19" fillId="43" borderId="6" applyNumberFormat="0">
      <alignment horizontal="right" vertical="top"/>
    </xf>
    <xf numFmtId="49" fontId="19" fillId="13" borderId="6">
      <alignment horizontal="left" vertical="top"/>
    </xf>
    <xf numFmtId="0" fontId="19" fillId="14" borderId="6">
      <alignment horizontal="left" vertical="top" wrapText="1"/>
    </xf>
    <xf numFmtId="0" fontId="47" fillId="0" borderId="6">
      <alignment horizontal="left" vertical="top" wrapText="1"/>
    </xf>
    <xf numFmtId="0" fontId="19" fillId="15" borderId="6">
      <alignment horizontal="left" vertical="top" wrapText="1"/>
    </xf>
    <xf numFmtId="0" fontId="19" fillId="16" borderId="6">
      <alignment horizontal="left" vertical="top" wrapText="1"/>
    </xf>
    <xf numFmtId="0" fontId="19" fillId="17" borderId="6">
      <alignment horizontal="left" vertical="top" wrapText="1"/>
    </xf>
    <xf numFmtId="0" fontId="19" fillId="18" borderId="6">
      <alignment horizontal="left" vertical="top" wrapText="1"/>
    </xf>
    <xf numFmtId="0" fontId="19" fillId="0" borderId="6">
      <alignment horizontal="left" vertical="top" wrapText="1"/>
    </xf>
    <xf numFmtId="0" fontId="47" fillId="0" borderId="14" applyNumberFormat="0" applyFill="0" applyAlignment="0" applyProtection="0"/>
    <xf numFmtId="0" fontId="19" fillId="14" borderId="7" applyNumberFormat="0">
      <alignment horizontal="right" vertical="top"/>
    </xf>
    <xf numFmtId="0" fontId="19" fillId="15" borderId="7" applyNumberFormat="0">
      <alignment horizontal="right" vertical="top"/>
    </xf>
    <xf numFmtId="0" fontId="19" fillId="0" borderId="6" applyNumberFormat="0">
      <alignment horizontal="right" vertical="top"/>
    </xf>
    <xf numFmtId="0" fontId="19" fillId="0" borderId="6" applyNumberFormat="0">
      <alignment horizontal="right" vertical="top"/>
    </xf>
    <xf numFmtId="0" fontId="19" fillId="16" borderId="7" applyNumberFormat="0">
      <alignment horizontal="right" vertical="top"/>
    </xf>
    <xf numFmtId="0" fontId="19" fillId="0" borderId="6" applyNumberFormat="0">
      <alignment horizontal="right" vertical="top"/>
    </xf>
    <xf numFmtId="0" fontId="19" fillId="20" borderId="16" applyNumberFormat="0" applyAlignment="0" applyProtection="0"/>
    <xf numFmtId="49" fontId="44" fillId="19" borderId="6">
      <alignment horizontal="left" vertical="top" wrapText="1"/>
    </xf>
    <xf numFmtId="49" fontId="39" fillId="0" borderId="6">
      <alignment horizontal="left" vertical="top" wrapText="1"/>
    </xf>
    <xf numFmtId="0" fontId="19" fillId="18" borderId="6">
      <alignment horizontal="left" vertical="top" wrapText="1"/>
    </xf>
    <xf numFmtId="0" fontId="19" fillId="0" borderId="6">
      <alignment horizontal="left" vertical="top" wrapText="1"/>
    </xf>
    <xf numFmtId="0" fontId="19" fillId="0" borderId="4" applyNumberFormat="0">
      <alignment horizontal="right" vertical="top"/>
    </xf>
    <xf numFmtId="0" fontId="19" fillId="0" borderId="4">
      <alignment horizontal="left" vertical="top" wrapText="1"/>
    </xf>
    <xf numFmtId="0" fontId="19" fillId="0" borderId="4">
      <alignment horizontal="left" vertical="top" wrapText="1"/>
    </xf>
    <xf numFmtId="0" fontId="19" fillId="50" borderId="4">
      <alignment horizontal="left" vertical="top" wrapText="1"/>
    </xf>
    <xf numFmtId="0" fontId="19" fillId="48" borderId="4">
      <alignment horizontal="left" vertical="top" wrapText="1"/>
    </xf>
    <xf numFmtId="0" fontId="47" fillId="0" borderId="4">
      <alignment horizontal="left" vertical="top" wrapText="1"/>
    </xf>
    <xf numFmtId="49" fontId="47" fillId="0" borderId="4">
      <alignment horizontal="left" vertical="top"/>
    </xf>
    <xf numFmtId="49" fontId="19" fillId="45" borderId="4">
      <alignment horizontal="left" vertical="top"/>
    </xf>
    <xf numFmtId="0" fontId="19" fillId="0" borderId="4" applyNumberFormat="0">
      <alignment horizontal="right" vertical="top"/>
    </xf>
    <xf numFmtId="0" fontId="19" fillId="51" borderId="4">
      <alignment horizontal="left" vertical="top" wrapText="1"/>
    </xf>
    <xf numFmtId="0" fontId="19" fillId="49" borderId="4">
      <alignment horizontal="left" vertical="top" wrapText="1"/>
    </xf>
    <xf numFmtId="0" fontId="19" fillId="47" borderId="4">
      <alignment horizontal="left" vertical="top" wrapText="1"/>
    </xf>
    <xf numFmtId="0" fontId="19" fillId="4" borderId="4" applyNumberFormat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4" applyNumberFormat="0">
      <alignment horizontal="right" vertical="top"/>
    </xf>
    <xf numFmtId="0" fontId="19" fillId="0" borderId="4" applyNumberFormat="0">
      <alignment horizontal="right" vertical="top"/>
    </xf>
    <xf numFmtId="0" fontId="19" fillId="0" borderId="4" applyNumberFormat="0">
      <alignment horizontal="right" vertical="top"/>
    </xf>
    <xf numFmtId="9" fontId="1" fillId="0" borderId="0" applyFont="0" applyFill="0" applyBorder="0" applyAlignment="0" applyProtection="0"/>
    <xf numFmtId="49" fontId="44" fillId="46" borderId="4">
      <alignment horizontal="left" vertical="top" wrapText="1"/>
    </xf>
    <xf numFmtId="49" fontId="39" fillId="0" borderId="4">
      <alignment horizontal="left" vertical="top" wrapText="1"/>
    </xf>
    <xf numFmtId="0" fontId="27" fillId="10" borderId="4">
      <alignment horizontal="left" vertical="top" wrapText="1"/>
    </xf>
    <xf numFmtId="0" fontId="19" fillId="49" borderId="4">
      <alignment horizontal="left" vertical="top" wrapText="1"/>
    </xf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0" fontId="27" fillId="4" borderId="4" applyNumberFormat="0">
      <alignment horizontal="right" vertical="top"/>
    </xf>
    <xf numFmtId="49" fontId="27" fillId="5" borderId="4">
      <alignment horizontal="left" vertical="top"/>
    </xf>
    <xf numFmtId="49" fontId="28" fillId="0" borderId="4">
      <alignment horizontal="left" vertical="top"/>
    </xf>
    <xf numFmtId="0" fontId="27" fillId="6" borderId="4">
      <alignment horizontal="left" vertical="top" wrapText="1"/>
    </xf>
    <xf numFmtId="0" fontId="28" fillId="0" borderId="4">
      <alignment horizontal="left" vertical="top" wrapText="1"/>
    </xf>
    <xf numFmtId="0" fontId="27" fillId="7" borderId="4">
      <alignment horizontal="left" vertical="top" wrapText="1"/>
    </xf>
    <xf numFmtId="0" fontId="27" fillId="8" borderId="4">
      <alignment horizontal="left" vertical="top" wrapText="1"/>
    </xf>
    <xf numFmtId="0" fontId="27" fillId="9" borderId="4">
      <alignment horizontal="left" vertical="top" wrapText="1"/>
    </xf>
    <xf numFmtId="0" fontId="27" fillId="10" borderId="4">
      <alignment horizontal="left" vertical="top" wrapText="1"/>
    </xf>
    <xf numFmtId="0" fontId="27" fillId="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0" fontId="27" fillId="0" borderId="4" applyNumberFormat="0">
      <alignment horizontal="right" vertical="top"/>
    </xf>
    <xf numFmtId="49" fontId="30" fillId="11" borderId="4">
      <alignment horizontal="left" vertical="top" wrapText="1"/>
    </xf>
    <xf numFmtId="49" fontId="31" fillId="0" borderId="4">
      <alignment horizontal="left" vertical="top" wrapText="1"/>
    </xf>
    <xf numFmtId="0" fontId="27" fillId="10" borderId="4">
      <alignment horizontal="left" vertical="top" wrapText="1"/>
    </xf>
    <xf numFmtId="0" fontId="27" fillId="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34" fillId="14" borderId="7">
      <alignment horizontal="righ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7" fillId="19" borderId="6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34" fillId="16" borderId="7">
      <alignment horizontal="righ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34" fillId="18" borderId="6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34" fillId="15" borderId="7">
      <alignment horizontal="right" vertical="top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4" fillId="13" borderId="6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34" fillId="18" borderId="6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34" fillId="18" borderId="6">
      <alignment horizontal="left" vertical="top" wrapText="1"/>
    </xf>
    <xf numFmtId="49" fontId="27" fillId="5" borderId="4">
      <alignment horizontal="left" vertical="top"/>
    </xf>
    <xf numFmtId="0" fontId="34" fillId="16" borderId="7">
      <alignment horizontal="right" vertical="top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4" fillId="13" borderId="6">
      <alignment horizontal="left" vertical="top"/>
    </xf>
    <xf numFmtId="0" fontId="27" fillId="10" borderId="4">
      <alignment horizontal="left" vertical="top" wrapText="1"/>
    </xf>
    <xf numFmtId="0" fontId="34" fillId="15" borderId="7">
      <alignment horizontal="right" vertical="top"/>
    </xf>
    <xf numFmtId="0" fontId="34" fillId="14" borderId="7">
      <alignment horizontal="right" vertical="top"/>
    </xf>
    <xf numFmtId="0" fontId="34" fillId="14" borderId="7">
      <alignment horizontal="righ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7" fillId="19" borderId="6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34" fillId="15" borderId="7">
      <alignment horizontal="right" vertical="top"/>
    </xf>
    <xf numFmtId="0" fontId="27" fillId="10" borderId="4">
      <alignment horizontal="left" vertical="top" wrapText="1"/>
    </xf>
    <xf numFmtId="0" fontId="34" fillId="16" borderId="7">
      <alignment horizontal="right" vertical="top"/>
    </xf>
    <xf numFmtId="0" fontId="27" fillId="10" borderId="4">
      <alignment horizontal="left" vertical="top" wrapText="1"/>
    </xf>
    <xf numFmtId="0" fontId="34" fillId="18" borderId="6">
      <alignment horizontal="left" vertical="top" wrapText="1"/>
    </xf>
    <xf numFmtId="49" fontId="34" fillId="13" borderId="6">
      <alignment horizontal="left" vertical="top"/>
    </xf>
    <xf numFmtId="0" fontId="27" fillId="10" borderId="4">
      <alignment horizontal="left" vertical="top" wrapText="1"/>
    </xf>
    <xf numFmtId="0" fontId="34" fillId="18" borderId="6">
      <alignment horizontal="left" vertical="top" wrapText="1"/>
    </xf>
    <xf numFmtId="49" fontId="37" fillId="19" borderId="6">
      <alignment horizontal="left" vertical="top" wrapText="1"/>
    </xf>
    <xf numFmtId="0" fontId="34" fillId="18" borderId="6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57" borderId="9" applyNumberFormat="0" applyAlignment="0" applyProtection="0"/>
    <xf numFmtId="0" fontId="46" fillId="5" borderId="9" applyNumberFormat="0" applyAlignment="0" applyProtection="0"/>
    <xf numFmtId="0" fontId="1" fillId="0" borderId="0"/>
    <xf numFmtId="0" fontId="27" fillId="10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0" fillId="70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10" borderId="4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1">
      <alignment horizontal="right" vertical="top"/>
    </xf>
    <xf numFmtId="49" fontId="27" fillId="5" borderId="4">
      <alignment horizontal="lef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27" fillId="5" borderId="4">
      <alignment horizontal="left"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9" fontId="30" fillId="11" borderId="4">
      <alignment horizontal="left" vertical="top" wrapText="1"/>
    </xf>
    <xf numFmtId="0" fontId="40" fillId="0" borderId="1">
      <alignment horizontal="left" vertical="top" wrapText="1"/>
    </xf>
    <xf numFmtId="0" fontId="27" fillId="10" borderId="4">
      <alignment horizontal="left" vertical="top" wrapText="1"/>
    </xf>
    <xf numFmtId="49" fontId="27" fillId="5" borderId="4">
      <alignment horizontal="left" vertical="top"/>
    </xf>
    <xf numFmtId="49" fontId="30" fillId="11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7" fillId="5" borderId="4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49" fontId="27" fillId="5" borderId="4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10" borderId="4">
      <alignment horizontal="left" vertical="top" wrapText="1"/>
    </xf>
    <xf numFmtId="0" fontId="39" fillId="24" borderId="1">
      <alignment horizontal="left" vertical="top" wrapText="1"/>
    </xf>
    <xf numFmtId="0" fontId="39" fillId="25" borderId="1">
      <alignment horizontal="left" vertical="top" wrapTex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10" borderId="4">
      <alignment horizontal="left" vertical="top" wrapText="1"/>
    </xf>
    <xf numFmtId="0" fontId="39" fillId="23" borderId="1">
      <alignment horizontal="left" vertical="top" wrapText="1"/>
    </xf>
    <xf numFmtId="49" fontId="30" fillId="11" borderId="4">
      <alignment horizontal="left" vertical="top" wrapText="1"/>
    </xf>
    <xf numFmtId="49" fontId="30" fillId="11" borderId="4">
      <alignment horizontal="left" vertical="top" wrapText="1"/>
    </xf>
    <xf numFmtId="0" fontId="27" fillId="10" borderId="4">
      <alignment horizontal="left" vertical="top" wrapText="1"/>
    </xf>
    <xf numFmtId="49" fontId="40" fillId="0" borderId="1">
      <alignment horizontal="left" vertical="top"/>
    </xf>
    <xf numFmtId="0" fontId="27" fillId="10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9" fillId="22" borderId="1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1">
      <alignment horizontal="left" vertical="top" wrapText="1"/>
    </xf>
    <xf numFmtId="0" fontId="27" fillId="10" borderId="4">
      <alignment horizontal="left" vertical="top" wrapText="1"/>
    </xf>
    <xf numFmtId="0" fontId="39" fillId="27" borderId="1">
      <alignment horizontal="left" vertical="top" wrapText="1"/>
    </xf>
    <xf numFmtId="0" fontId="27" fillId="10" borderId="4">
      <alignment horizontal="left" vertical="top" wrapText="1"/>
    </xf>
    <xf numFmtId="0" fontId="39" fillId="0" borderId="1">
      <alignment horizontal="right" vertical="top"/>
    </xf>
    <xf numFmtId="0" fontId="39" fillId="0" borderId="1">
      <alignment horizontal="left" vertical="top" wrapText="1"/>
    </xf>
    <xf numFmtId="0" fontId="27" fillId="10" borderId="4">
      <alignment horizontal="left" vertical="top" wrapText="1"/>
    </xf>
    <xf numFmtId="0" fontId="39" fillId="27" borderId="1">
      <alignment horizontal="left" vertical="top" wrapText="1"/>
    </xf>
    <xf numFmtId="0" fontId="39" fillId="0" borderId="1">
      <alignment horizontal="right" vertical="top"/>
    </xf>
    <xf numFmtId="0" fontId="27" fillId="10" borderId="4">
      <alignment horizontal="left" vertical="top" wrapText="1"/>
    </xf>
    <xf numFmtId="49" fontId="30" fillId="11" borderId="4">
      <alignment horizontal="left" vertical="top" wrapText="1"/>
    </xf>
    <xf numFmtId="49" fontId="27" fillId="5" borderId="4">
      <alignment horizontal="left" vertical="top"/>
    </xf>
    <xf numFmtId="0" fontId="39" fillId="0" borderId="1">
      <alignment horizontal="right" vertical="top"/>
    </xf>
    <xf numFmtId="0" fontId="27" fillId="10" borderId="4">
      <alignment horizontal="left" vertical="top" wrapText="1"/>
    </xf>
    <xf numFmtId="49" fontId="39" fillId="0" borderId="1">
      <alignment horizontal="left" vertical="top" wrapText="1"/>
    </xf>
    <xf numFmtId="0" fontId="39" fillId="21" borderId="1">
      <alignment horizontal="right" vertical="top"/>
    </xf>
    <xf numFmtId="0" fontId="39" fillId="0" borderId="1">
      <alignment horizontal="right" vertical="top"/>
    </xf>
    <xf numFmtId="0" fontId="39" fillId="26" borderId="1">
      <alignment horizontal="left" vertical="top" wrapText="1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0" fontId="27" fillId="4" borderId="20" applyNumberFormat="0">
      <alignment horizontal="right" vertical="top"/>
    </xf>
    <xf numFmtId="49" fontId="27" fillId="5" borderId="20">
      <alignment horizontal="left" vertical="top"/>
    </xf>
    <xf numFmtId="49" fontId="28" fillId="0" borderId="20">
      <alignment horizontal="left" vertical="top"/>
    </xf>
    <xf numFmtId="0" fontId="27" fillId="6" borderId="20">
      <alignment horizontal="left" vertical="top" wrapText="1"/>
    </xf>
    <xf numFmtId="0" fontId="28" fillId="0" borderId="20">
      <alignment horizontal="left" vertical="top" wrapText="1"/>
    </xf>
    <xf numFmtId="0" fontId="27" fillId="7" borderId="20">
      <alignment horizontal="left" vertical="top" wrapText="1"/>
    </xf>
    <xf numFmtId="0" fontId="27" fillId="8" borderId="20">
      <alignment horizontal="left" vertical="top" wrapText="1"/>
    </xf>
    <xf numFmtId="0" fontId="27" fillId="9" borderId="20">
      <alignment horizontal="left" vertical="top" wrapText="1"/>
    </xf>
    <xf numFmtId="0" fontId="27" fillId="10" borderId="20">
      <alignment horizontal="left" vertical="top" wrapText="1"/>
    </xf>
    <xf numFmtId="0" fontId="27" fillId="0" borderId="20">
      <alignment horizontal="left" vertical="top" wrapText="1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49" fontId="30" fillId="11" borderId="20">
      <alignment horizontal="left" vertical="top" wrapText="1"/>
    </xf>
    <xf numFmtId="49" fontId="31" fillId="0" borderId="20">
      <alignment horizontal="left" vertical="top" wrapText="1"/>
    </xf>
    <xf numFmtId="0" fontId="27" fillId="10" borderId="20">
      <alignment horizontal="left" vertical="top" wrapText="1"/>
    </xf>
    <xf numFmtId="0" fontId="27" fillId="0" borderId="20">
      <alignment horizontal="left" vertical="top" wrapText="1"/>
    </xf>
    <xf numFmtId="0" fontId="34" fillId="0" borderId="21">
      <alignment horizontal="right" vertical="top"/>
    </xf>
    <xf numFmtId="0" fontId="34" fillId="0" borderId="21">
      <alignment horizontal="left" vertical="top" wrapText="1"/>
    </xf>
    <xf numFmtId="0" fontId="34" fillId="18" borderId="21">
      <alignment horizontal="left" vertical="top" wrapText="1"/>
    </xf>
    <xf numFmtId="0" fontId="34" fillId="17" borderId="21">
      <alignment horizontal="left" vertical="top" wrapText="1"/>
    </xf>
    <xf numFmtId="0" fontId="34" fillId="16" borderId="21">
      <alignment horizontal="left" vertical="top" wrapText="1"/>
    </xf>
    <xf numFmtId="0" fontId="34" fillId="15" borderId="21">
      <alignment horizontal="left" vertical="top" wrapText="1"/>
    </xf>
    <xf numFmtId="0" fontId="35" fillId="0" borderId="21">
      <alignment horizontal="left" vertical="top" wrapText="1"/>
    </xf>
    <xf numFmtId="0" fontId="34" fillId="14" borderId="21">
      <alignment horizontal="left" vertical="top" wrapText="1"/>
    </xf>
    <xf numFmtId="49" fontId="35" fillId="0" borderId="21">
      <alignment horizontal="left" vertical="top"/>
    </xf>
    <xf numFmtId="49" fontId="34" fillId="13" borderId="21">
      <alignment horizontal="left" vertical="top"/>
    </xf>
    <xf numFmtId="0" fontId="34" fillId="12" borderId="21">
      <alignment horizontal="right" vertical="top"/>
    </xf>
    <xf numFmtId="0" fontId="34" fillId="0" borderId="21">
      <alignment horizontal="right" vertical="top"/>
    </xf>
    <xf numFmtId="0" fontId="34" fillId="14" borderId="22">
      <alignment horizontal="right" vertical="top"/>
    </xf>
    <xf numFmtId="0" fontId="34" fillId="15" borderId="22">
      <alignment horizontal="right" vertical="top"/>
    </xf>
    <xf numFmtId="0" fontId="34" fillId="0" borderId="21">
      <alignment horizontal="right" vertical="top"/>
    </xf>
    <xf numFmtId="0" fontId="34" fillId="0" borderId="21">
      <alignment horizontal="right" vertical="top"/>
    </xf>
    <xf numFmtId="0" fontId="34" fillId="16" borderId="22">
      <alignment horizontal="right" vertical="top"/>
    </xf>
    <xf numFmtId="0" fontId="34" fillId="0" borderId="21">
      <alignment horizontal="right" vertical="top"/>
    </xf>
    <xf numFmtId="49" fontId="37" fillId="19" borderId="21">
      <alignment horizontal="left" vertical="top" wrapText="1"/>
    </xf>
    <xf numFmtId="49" fontId="38" fillId="0" borderId="21">
      <alignment horizontal="left" vertical="top" wrapText="1"/>
    </xf>
    <xf numFmtId="0" fontId="34" fillId="18" borderId="21">
      <alignment horizontal="left" vertical="top" wrapText="1"/>
    </xf>
    <xf numFmtId="0" fontId="34" fillId="0" borderId="21">
      <alignment horizontal="left" vertical="top" wrapText="1"/>
    </xf>
    <xf numFmtId="0" fontId="44" fillId="31" borderId="23" applyNumberFormat="0" applyAlignment="0" applyProtection="0"/>
    <xf numFmtId="0" fontId="19" fillId="0" borderId="21" applyNumberFormat="0">
      <alignment horizontal="right" vertical="top"/>
    </xf>
    <xf numFmtId="0" fontId="45" fillId="13" borderId="24" applyNumberFormat="0" applyAlignment="0" applyProtection="0"/>
    <xf numFmtId="49" fontId="47" fillId="0" borderId="21">
      <alignment horizontal="left" vertical="top"/>
    </xf>
    <xf numFmtId="0" fontId="19" fillId="0" borderId="21" applyNumberFormat="0">
      <alignment horizontal="right" vertical="top"/>
    </xf>
    <xf numFmtId="0" fontId="46" fillId="13" borderId="23" applyNumberFormat="0" applyAlignment="0" applyProtection="0"/>
    <xf numFmtId="0" fontId="19" fillId="43" borderId="21" applyNumberFormat="0">
      <alignment horizontal="right" vertical="top"/>
    </xf>
    <xf numFmtId="49" fontId="19" fillId="13" borderId="21">
      <alignment horizontal="left" vertical="top"/>
    </xf>
    <xf numFmtId="0" fontId="19" fillId="14" borderId="21">
      <alignment horizontal="left" vertical="top" wrapText="1"/>
    </xf>
    <xf numFmtId="0" fontId="47" fillId="0" borderId="21">
      <alignment horizontal="left" vertical="top" wrapText="1"/>
    </xf>
    <xf numFmtId="0" fontId="19" fillId="15" borderId="21">
      <alignment horizontal="left" vertical="top" wrapText="1"/>
    </xf>
    <xf numFmtId="0" fontId="19" fillId="16" borderId="21">
      <alignment horizontal="left" vertical="top" wrapText="1"/>
    </xf>
    <xf numFmtId="0" fontId="19" fillId="17" borderId="21">
      <alignment horizontal="left" vertical="top" wrapText="1"/>
    </xf>
    <xf numFmtId="0" fontId="19" fillId="18" borderId="21">
      <alignment horizontal="left" vertical="top" wrapText="1"/>
    </xf>
    <xf numFmtId="0" fontId="19" fillId="0" borderId="21">
      <alignment horizontal="left" vertical="top" wrapText="1"/>
    </xf>
    <xf numFmtId="0" fontId="47" fillId="0" borderId="25" applyNumberFormat="0" applyFill="0" applyAlignment="0" applyProtection="0"/>
    <xf numFmtId="0" fontId="19" fillId="14" borderId="22" applyNumberFormat="0">
      <alignment horizontal="right" vertical="top"/>
    </xf>
    <xf numFmtId="0" fontId="19" fillId="15" borderId="22" applyNumberFormat="0">
      <alignment horizontal="right" vertical="top"/>
    </xf>
    <xf numFmtId="0" fontId="19" fillId="0" borderId="21" applyNumberFormat="0">
      <alignment horizontal="right" vertical="top"/>
    </xf>
    <xf numFmtId="0" fontId="19" fillId="0" borderId="21" applyNumberFormat="0">
      <alignment horizontal="right" vertical="top"/>
    </xf>
    <xf numFmtId="0" fontId="19" fillId="16" borderId="22" applyNumberFormat="0">
      <alignment horizontal="right" vertical="top"/>
    </xf>
    <xf numFmtId="0" fontId="19" fillId="0" borderId="21" applyNumberFormat="0">
      <alignment horizontal="right" vertical="top"/>
    </xf>
    <xf numFmtId="0" fontId="19" fillId="20" borderId="26" applyNumberFormat="0" applyAlignment="0" applyProtection="0"/>
    <xf numFmtId="49" fontId="44" fillId="19" borderId="21">
      <alignment horizontal="left" vertical="top" wrapText="1"/>
    </xf>
    <xf numFmtId="49" fontId="39" fillId="0" borderId="21">
      <alignment horizontal="left" vertical="top" wrapText="1"/>
    </xf>
    <xf numFmtId="0" fontId="19" fillId="18" borderId="21">
      <alignment horizontal="left" vertical="top" wrapText="1"/>
    </xf>
    <xf numFmtId="0" fontId="19" fillId="0" borderId="21">
      <alignment horizontal="left" vertical="top" wrapText="1"/>
    </xf>
    <xf numFmtId="0" fontId="19" fillId="0" borderId="20" applyNumberFormat="0">
      <alignment horizontal="right" vertical="top"/>
    </xf>
    <xf numFmtId="0" fontId="19" fillId="0" borderId="20">
      <alignment horizontal="left" vertical="top" wrapText="1"/>
    </xf>
    <xf numFmtId="0" fontId="19" fillId="0" borderId="20">
      <alignment horizontal="left" vertical="top" wrapText="1"/>
    </xf>
    <xf numFmtId="0" fontId="19" fillId="50" borderId="20">
      <alignment horizontal="left" vertical="top" wrapText="1"/>
    </xf>
    <xf numFmtId="0" fontId="19" fillId="48" borderId="20">
      <alignment horizontal="left" vertical="top" wrapText="1"/>
    </xf>
    <xf numFmtId="0" fontId="47" fillId="0" borderId="20">
      <alignment horizontal="left" vertical="top" wrapText="1"/>
    </xf>
    <xf numFmtId="49" fontId="47" fillId="0" borderId="20">
      <alignment horizontal="left" vertical="top"/>
    </xf>
    <xf numFmtId="49" fontId="19" fillId="45" borderId="20">
      <alignment horizontal="left" vertical="top"/>
    </xf>
    <xf numFmtId="0" fontId="19" fillId="0" borderId="20" applyNumberFormat="0">
      <alignment horizontal="right" vertical="top"/>
    </xf>
    <xf numFmtId="0" fontId="19" fillId="51" borderId="20">
      <alignment horizontal="left" vertical="top" wrapText="1"/>
    </xf>
    <xf numFmtId="0" fontId="19" fillId="49" borderId="20">
      <alignment horizontal="left" vertical="top" wrapText="1"/>
    </xf>
    <xf numFmtId="0" fontId="19" fillId="47" borderId="20">
      <alignment horizontal="left" vertical="top" wrapText="1"/>
    </xf>
    <xf numFmtId="0" fontId="19" fillId="4" borderId="20" applyNumberFormat="0">
      <alignment horizontal="right" vertical="top"/>
    </xf>
    <xf numFmtId="0" fontId="19" fillId="0" borderId="20" applyNumberFormat="0">
      <alignment horizontal="right" vertical="top"/>
    </xf>
    <xf numFmtId="0" fontId="19" fillId="0" borderId="20" applyNumberFormat="0">
      <alignment horizontal="right" vertical="top"/>
    </xf>
    <xf numFmtId="0" fontId="19" fillId="0" borderId="20" applyNumberFormat="0">
      <alignment horizontal="right" vertical="top"/>
    </xf>
    <xf numFmtId="49" fontId="44" fillId="46" borderId="20">
      <alignment horizontal="left" vertical="top" wrapText="1"/>
    </xf>
    <xf numFmtId="49" fontId="39" fillId="0" borderId="20">
      <alignment horizontal="left" vertical="top" wrapText="1"/>
    </xf>
    <xf numFmtId="0" fontId="19" fillId="49" borderId="20">
      <alignment horizontal="left" vertical="top" wrapText="1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0" fontId="27" fillId="4" borderId="20" applyNumberFormat="0">
      <alignment horizontal="right" vertical="top"/>
    </xf>
    <xf numFmtId="49" fontId="27" fillId="5" borderId="20">
      <alignment horizontal="left" vertical="top"/>
    </xf>
    <xf numFmtId="49" fontId="28" fillId="0" borderId="20">
      <alignment horizontal="left" vertical="top"/>
    </xf>
    <xf numFmtId="0" fontId="27" fillId="6" borderId="20">
      <alignment horizontal="left" vertical="top" wrapText="1"/>
    </xf>
    <xf numFmtId="0" fontId="28" fillId="0" borderId="20">
      <alignment horizontal="left" vertical="top" wrapText="1"/>
    </xf>
    <xf numFmtId="0" fontId="27" fillId="7" borderId="20">
      <alignment horizontal="left" vertical="top" wrapText="1"/>
    </xf>
    <xf numFmtId="0" fontId="27" fillId="8" borderId="20">
      <alignment horizontal="left" vertical="top" wrapText="1"/>
    </xf>
    <xf numFmtId="0" fontId="27" fillId="9" borderId="20">
      <alignment horizontal="left" vertical="top" wrapText="1"/>
    </xf>
    <xf numFmtId="0" fontId="27" fillId="10" borderId="20">
      <alignment horizontal="left" vertical="top" wrapText="1"/>
    </xf>
    <xf numFmtId="0" fontId="27" fillId="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49" fontId="30" fillId="11" borderId="20">
      <alignment horizontal="left" vertical="top" wrapText="1"/>
    </xf>
    <xf numFmtId="49" fontId="31" fillId="0" borderId="20">
      <alignment horizontal="left" vertical="top" wrapText="1"/>
    </xf>
    <xf numFmtId="0" fontId="27" fillId="10" borderId="20">
      <alignment horizontal="left" vertical="top" wrapText="1"/>
    </xf>
    <xf numFmtId="0" fontId="27" fillId="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34" fillId="14" borderId="22">
      <alignment horizontal="righ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7" fillId="19" borderId="21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34" fillId="16" borderId="22">
      <alignment horizontal="righ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34" fillId="18" borderId="21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34" fillId="15" borderId="22">
      <alignment horizontal="right" vertical="top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4" fillId="13" borderId="21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34" fillId="18" borderId="21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34" fillId="18" borderId="21">
      <alignment horizontal="left" vertical="top" wrapText="1"/>
    </xf>
    <xf numFmtId="49" fontId="27" fillId="5" borderId="20">
      <alignment horizontal="left" vertical="top"/>
    </xf>
    <xf numFmtId="0" fontId="34" fillId="16" borderId="22">
      <alignment horizontal="righ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4" fillId="13" borderId="21">
      <alignment horizontal="left" vertical="top"/>
    </xf>
    <xf numFmtId="0" fontId="27" fillId="10" borderId="20">
      <alignment horizontal="left" vertical="top" wrapText="1"/>
    </xf>
    <xf numFmtId="0" fontId="34" fillId="15" borderId="22">
      <alignment horizontal="right" vertical="top"/>
    </xf>
    <xf numFmtId="0" fontId="34" fillId="14" borderId="22">
      <alignment horizontal="right" vertical="top"/>
    </xf>
    <xf numFmtId="0" fontId="34" fillId="14" borderId="22">
      <alignment horizontal="righ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7" fillId="19" borderId="21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34" fillId="15" borderId="22">
      <alignment horizontal="right" vertical="top"/>
    </xf>
    <xf numFmtId="0" fontId="27" fillId="10" borderId="20">
      <alignment horizontal="left" vertical="top" wrapText="1"/>
    </xf>
    <xf numFmtId="0" fontId="34" fillId="16" borderId="22">
      <alignment horizontal="right" vertical="top"/>
    </xf>
    <xf numFmtId="0" fontId="27" fillId="10" borderId="20">
      <alignment horizontal="left" vertical="top" wrapText="1"/>
    </xf>
    <xf numFmtId="0" fontId="34" fillId="18" borderId="21">
      <alignment horizontal="left" vertical="top" wrapText="1"/>
    </xf>
    <xf numFmtId="49" fontId="34" fillId="13" borderId="21">
      <alignment horizontal="left" vertical="top"/>
    </xf>
    <xf numFmtId="0" fontId="27" fillId="10" borderId="20">
      <alignment horizontal="left" vertical="top" wrapText="1"/>
    </xf>
    <xf numFmtId="0" fontId="34" fillId="18" borderId="21">
      <alignment horizontal="left" vertical="top" wrapText="1"/>
    </xf>
    <xf numFmtId="49" fontId="37" fillId="19" borderId="21">
      <alignment horizontal="left" vertical="top" wrapText="1"/>
    </xf>
    <xf numFmtId="0" fontId="34" fillId="18" borderId="21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44" fillId="57" borderId="23" applyNumberFormat="0" applyAlignment="0" applyProtection="0"/>
    <xf numFmtId="0" fontId="46" fillId="5" borderId="23" applyNumberFormat="0" applyAlignment="0" applyProtection="0"/>
    <xf numFmtId="0" fontId="20" fillId="70" borderId="26" applyNumberFormat="0" applyFont="0" applyAlignment="0" applyProtection="0"/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0" fontId="27" fillId="4" borderId="20" applyNumberFormat="0">
      <alignment horizontal="right" vertical="top"/>
    </xf>
    <xf numFmtId="49" fontId="27" fillId="5" borderId="20">
      <alignment horizontal="left" vertical="top"/>
    </xf>
    <xf numFmtId="49" fontId="28" fillId="0" borderId="20">
      <alignment horizontal="left" vertical="top"/>
    </xf>
    <xf numFmtId="0" fontId="27" fillId="6" borderId="20">
      <alignment horizontal="left" vertical="top" wrapText="1"/>
    </xf>
    <xf numFmtId="0" fontId="28" fillId="0" borderId="20">
      <alignment horizontal="left" vertical="top" wrapText="1"/>
    </xf>
    <xf numFmtId="0" fontId="27" fillId="7" borderId="20">
      <alignment horizontal="left" vertical="top" wrapText="1"/>
    </xf>
    <xf numFmtId="0" fontId="27" fillId="8" borderId="20">
      <alignment horizontal="left" vertical="top" wrapText="1"/>
    </xf>
    <xf numFmtId="0" fontId="27" fillId="9" borderId="20">
      <alignment horizontal="left" vertical="top" wrapText="1"/>
    </xf>
    <xf numFmtId="0" fontId="27" fillId="10" borderId="20">
      <alignment horizontal="left" vertical="top" wrapText="1"/>
    </xf>
    <xf numFmtId="0" fontId="27" fillId="0" borderId="20">
      <alignment horizontal="left" vertical="top" wrapText="1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49" fontId="30" fillId="11" borderId="20">
      <alignment horizontal="left" vertical="top" wrapText="1"/>
    </xf>
    <xf numFmtId="49" fontId="31" fillId="0" borderId="20">
      <alignment horizontal="left" vertical="top" wrapText="1"/>
    </xf>
    <xf numFmtId="0" fontId="27" fillId="10" borderId="20">
      <alignment horizontal="left" vertical="top" wrapText="1"/>
    </xf>
    <xf numFmtId="0" fontId="27" fillId="0" borderId="20">
      <alignment horizontal="left" vertical="top" wrapText="1"/>
    </xf>
    <xf numFmtId="0" fontId="34" fillId="0" borderId="21">
      <alignment horizontal="right" vertical="top"/>
    </xf>
    <xf numFmtId="0" fontId="34" fillId="0" borderId="21">
      <alignment horizontal="left" vertical="top" wrapText="1"/>
    </xf>
    <xf numFmtId="0" fontId="34" fillId="18" borderId="21">
      <alignment horizontal="left" vertical="top" wrapText="1"/>
    </xf>
    <xf numFmtId="0" fontId="34" fillId="17" borderId="21">
      <alignment horizontal="left" vertical="top" wrapText="1"/>
    </xf>
    <xf numFmtId="0" fontId="34" fillId="16" borderId="21">
      <alignment horizontal="left" vertical="top" wrapText="1"/>
    </xf>
    <xf numFmtId="0" fontId="34" fillId="15" borderId="21">
      <alignment horizontal="left" vertical="top" wrapText="1"/>
    </xf>
    <xf numFmtId="0" fontId="35" fillId="0" borderId="21">
      <alignment horizontal="left" vertical="top" wrapText="1"/>
    </xf>
    <xf numFmtId="0" fontId="34" fillId="14" borderId="21">
      <alignment horizontal="left" vertical="top" wrapText="1"/>
    </xf>
    <xf numFmtId="49" fontId="35" fillId="0" borderId="21">
      <alignment horizontal="left" vertical="top"/>
    </xf>
    <xf numFmtId="49" fontId="34" fillId="13" borderId="21">
      <alignment horizontal="left" vertical="top"/>
    </xf>
    <xf numFmtId="0" fontId="34" fillId="12" borderId="21">
      <alignment horizontal="right" vertical="top"/>
    </xf>
    <xf numFmtId="0" fontId="34" fillId="0" borderId="21">
      <alignment horizontal="right" vertical="top"/>
    </xf>
    <xf numFmtId="0" fontId="34" fillId="14" borderId="22">
      <alignment horizontal="right" vertical="top"/>
    </xf>
    <xf numFmtId="0" fontId="34" fillId="15" borderId="22">
      <alignment horizontal="right" vertical="top"/>
    </xf>
    <xf numFmtId="0" fontId="34" fillId="0" borderId="21">
      <alignment horizontal="right" vertical="top"/>
    </xf>
    <xf numFmtId="0" fontId="34" fillId="0" borderId="21">
      <alignment horizontal="right" vertical="top"/>
    </xf>
    <xf numFmtId="0" fontId="34" fillId="16" borderId="22">
      <alignment horizontal="right" vertical="top"/>
    </xf>
    <xf numFmtId="0" fontId="34" fillId="0" borderId="21">
      <alignment horizontal="right" vertical="top"/>
    </xf>
    <xf numFmtId="49" fontId="37" fillId="19" borderId="21">
      <alignment horizontal="left" vertical="top" wrapText="1"/>
    </xf>
    <xf numFmtId="49" fontId="38" fillId="0" borderId="21">
      <alignment horizontal="left" vertical="top" wrapText="1"/>
    </xf>
    <xf numFmtId="0" fontId="34" fillId="18" borderId="21">
      <alignment horizontal="left" vertical="top" wrapText="1"/>
    </xf>
    <xf numFmtId="0" fontId="34" fillId="0" borderId="21">
      <alignment horizontal="left" vertical="top" wrapText="1"/>
    </xf>
    <xf numFmtId="49" fontId="30" fillId="11" borderId="20">
      <alignment horizontal="left" vertical="top" wrapText="1"/>
    </xf>
    <xf numFmtId="0" fontId="44" fillId="31" borderId="23" applyNumberFormat="0" applyAlignment="0" applyProtection="0"/>
    <xf numFmtId="0" fontId="19" fillId="0" borderId="21" applyNumberFormat="0">
      <alignment horizontal="right" vertical="top"/>
    </xf>
    <xf numFmtId="0" fontId="45" fillId="13" borderId="24" applyNumberFormat="0" applyAlignment="0" applyProtection="0"/>
    <xf numFmtId="49" fontId="47" fillId="0" borderId="21">
      <alignment horizontal="left" vertical="top"/>
    </xf>
    <xf numFmtId="0" fontId="19" fillId="0" borderId="21" applyNumberFormat="0">
      <alignment horizontal="right" vertical="top"/>
    </xf>
    <xf numFmtId="0" fontId="46" fillId="13" borderId="23" applyNumberFormat="0" applyAlignment="0" applyProtection="0"/>
    <xf numFmtId="0" fontId="19" fillId="43" borderId="21" applyNumberFormat="0">
      <alignment horizontal="right" vertical="top"/>
    </xf>
    <xf numFmtId="49" fontId="19" fillId="13" borderId="21">
      <alignment horizontal="left" vertical="top"/>
    </xf>
    <xf numFmtId="0" fontId="19" fillId="14" borderId="21">
      <alignment horizontal="left" vertical="top" wrapText="1"/>
    </xf>
    <xf numFmtId="0" fontId="47" fillId="0" borderId="21">
      <alignment horizontal="left" vertical="top" wrapText="1"/>
    </xf>
    <xf numFmtId="0" fontId="19" fillId="15" borderId="21">
      <alignment horizontal="left" vertical="top" wrapText="1"/>
    </xf>
    <xf numFmtId="0" fontId="19" fillId="16" borderId="21">
      <alignment horizontal="left" vertical="top" wrapText="1"/>
    </xf>
    <xf numFmtId="0" fontId="19" fillId="17" borderId="21">
      <alignment horizontal="left" vertical="top" wrapText="1"/>
    </xf>
    <xf numFmtId="0" fontId="19" fillId="18" borderId="21">
      <alignment horizontal="left" vertical="top" wrapText="1"/>
    </xf>
    <xf numFmtId="0" fontId="19" fillId="0" borderId="21">
      <alignment horizontal="left" vertical="top" wrapText="1"/>
    </xf>
    <xf numFmtId="0" fontId="47" fillId="0" borderId="25" applyNumberFormat="0" applyFill="0" applyAlignment="0" applyProtection="0"/>
    <xf numFmtId="0" fontId="19" fillId="14" borderId="22" applyNumberFormat="0">
      <alignment horizontal="right" vertical="top"/>
    </xf>
    <xf numFmtId="0" fontId="19" fillId="15" borderId="22" applyNumberFormat="0">
      <alignment horizontal="right" vertical="top"/>
    </xf>
    <xf numFmtId="0" fontId="19" fillId="0" borderId="21" applyNumberFormat="0">
      <alignment horizontal="right" vertical="top"/>
    </xf>
    <xf numFmtId="0" fontId="19" fillId="0" borderId="21" applyNumberFormat="0">
      <alignment horizontal="right" vertical="top"/>
    </xf>
    <xf numFmtId="0" fontId="19" fillId="16" borderId="22" applyNumberFormat="0">
      <alignment horizontal="right" vertical="top"/>
    </xf>
    <xf numFmtId="0" fontId="19" fillId="0" borderId="21" applyNumberFormat="0">
      <alignment horizontal="right" vertical="top"/>
    </xf>
    <xf numFmtId="0" fontId="19" fillId="20" borderId="26" applyNumberFormat="0" applyAlignment="0" applyProtection="0"/>
    <xf numFmtId="49" fontId="44" fillId="19" borderId="21">
      <alignment horizontal="left" vertical="top" wrapText="1"/>
    </xf>
    <xf numFmtId="49" fontId="39" fillId="0" borderId="21">
      <alignment horizontal="left" vertical="top" wrapText="1"/>
    </xf>
    <xf numFmtId="0" fontId="19" fillId="18" borderId="21">
      <alignment horizontal="left" vertical="top" wrapText="1"/>
    </xf>
    <xf numFmtId="0" fontId="19" fillId="0" borderId="21">
      <alignment horizontal="left" vertical="top" wrapText="1"/>
    </xf>
    <xf numFmtId="0" fontId="19" fillId="0" borderId="20" applyNumberFormat="0">
      <alignment horizontal="right" vertical="top"/>
    </xf>
    <xf numFmtId="0" fontId="19" fillId="0" borderId="20">
      <alignment horizontal="left" vertical="top" wrapText="1"/>
    </xf>
    <xf numFmtId="0" fontId="19" fillId="0" borderId="20">
      <alignment horizontal="left" vertical="top" wrapText="1"/>
    </xf>
    <xf numFmtId="0" fontId="19" fillId="50" borderId="20">
      <alignment horizontal="left" vertical="top" wrapText="1"/>
    </xf>
    <xf numFmtId="0" fontId="19" fillId="48" borderId="20">
      <alignment horizontal="left" vertical="top" wrapText="1"/>
    </xf>
    <xf numFmtId="0" fontId="47" fillId="0" borderId="20">
      <alignment horizontal="left" vertical="top" wrapText="1"/>
    </xf>
    <xf numFmtId="49" fontId="47" fillId="0" borderId="20">
      <alignment horizontal="left" vertical="top"/>
    </xf>
    <xf numFmtId="49" fontId="19" fillId="45" borderId="20">
      <alignment horizontal="left" vertical="top"/>
    </xf>
    <xf numFmtId="0" fontId="19" fillId="0" borderId="20" applyNumberFormat="0">
      <alignment horizontal="right" vertical="top"/>
    </xf>
    <xf numFmtId="0" fontId="19" fillId="51" borderId="20">
      <alignment horizontal="left" vertical="top" wrapText="1"/>
    </xf>
    <xf numFmtId="0" fontId="19" fillId="49" borderId="20">
      <alignment horizontal="left" vertical="top" wrapText="1"/>
    </xf>
    <xf numFmtId="0" fontId="19" fillId="47" borderId="20">
      <alignment horizontal="left" vertical="top" wrapText="1"/>
    </xf>
    <xf numFmtId="0" fontId="19" fillId="4" borderId="20" applyNumberFormat="0">
      <alignment horizontal="right" vertical="top"/>
    </xf>
    <xf numFmtId="0" fontId="19" fillId="0" borderId="20" applyNumberFormat="0">
      <alignment horizontal="right" vertical="top"/>
    </xf>
    <xf numFmtId="0" fontId="19" fillId="0" borderId="20" applyNumberFormat="0">
      <alignment horizontal="right" vertical="top"/>
    </xf>
    <xf numFmtId="0" fontId="19" fillId="0" borderId="20" applyNumberFormat="0">
      <alignment horizontal="right" vertical="top"/>
    </xf>
    <xf numFmtId="49" fontId="44" fillId="46" borderId="20">
      <alignment horizontal="left" vertical="top" wrapText="1"/>
    </xf>
    <xf numFmtId="49" fontId="39" fillId="0" borderId="20">
      <alignment horizontal="left" vertical="top" wrapText="1"/>
    </xf>
    <xf numFmtId="0" fontId="27" fillId="10" borderId="20">
      <alignment horizontal="left" vertical="top" wrapText="1"/>
    </xf>
    <xf numFmtId="0" fontId="19" fillId="49" borderId="20">
      <alignment horizontal="left" vertical="top" wrapText="1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0" fontId="27" fillId="4" borderId="20" applyNumberFormat="0">
      <alignment horizontal="right" vertical="top"/>
    </xf>
    <xf numFmtId="49" fontId="27" fillId="5" borderId="20">
      <alignment horizontal="left" vertical="top"/>
    </xf>
    <xf numFmtId="49" fontId="28" fillId="0" borderId="20">
      <alignment horizontal="left" vertical="top"/>
    </xf>
    <xf numFmtId="0" fontId="27" fillId="6" borderId="20">
      <alignment horizontal="left" vertical="top" wrapText="1"/>
    </xf>
    <xf numFmtId="0" fontId="28" fillId="0" borderId="20">
      <alignment horizontal="left" vertical="top" wrapText="1"/>
    </xf>
    <xf numFmtId="0" fontId="27" fillId="7" borderId="20">
      <alignment horizontal="left" vertical="top" wrapText="1"/>
    </xf>
    <xf numFmtId="0" fontId="27" fillId="8" borderId="20">
      <alignment horizontal="left" vertical="top" wrapText="1"/>
    </xf>
    <xf numFmtId="0" fontId="27" fillId="9" borderId="20">
      <alignment horizontal="left" vertical="top" wrapText="1"/>
    </xf>
    <xf numFmtId="0" fontId="27" fillId="10" borderId="20">
      <alignment horizontal="left" vertical="top" wrapText="1"/>
    </xf>
    <xf numFmtId="0" fontId="27" fillId="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0" fontId="27" fillId="0" borderId="20" applyNumberFormat="0">
      <alignment horizontal="right" vertical="top"/>
    </xf>
    <xf numFmtId="49" fontId="30" fillId="11" borderId="20">
      <alignment horizontal="left" vertical="top" wrapText="1"/>
    </xf>
    <xf numFmtId="49" fontId="31" fillId="0" borderId="20">
      <alignment horizontal="left" vertical="top" wrapText="1"/>
    </xf>
    <xf numFmtId="0" fontId="27" fillId="10" borderId="20">
      <alignment horizontal="left" vertical="top" wrapText="1"/>
    </xf>
    <xf numFmtId="0" fontId="27" fillId="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34" fillId="14" borderId="22">
      <alignment horizontal="righ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7" fillId="19" borderId="21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34" fillId="16" borderId="22">
      <alignment horizontal="righ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34" fillId="18" borderId="21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34" fillId="15" borderId="22">
      <alignment horizontal="right" vertical="top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4" fillId="13" borderId="21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34" fillId="18" borderId="21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34" fillId="18" borderId="21">
      <alignment horizontal="left" vertical="top" wrapText="1"/>
    </xf>
    <xf numFmtId="49" fontId="27" fillId="5" borderId="20">
      <alignment horizontal="left" vertical="top"/>
    </xf>
    <xf numFmtId="0" fontId="34" fillId="16" borderId="22">
      <alignment horizontal="right" vertical="top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4" fillId="13" borderId="21">
      <alignment horizontal="left" vertical="top"/>
    </xf>
    <xf numFmtId="0" fontId="27" fillId="10" borderId="20">
      <alignment horizontal="left" vertical="top" wrapText="1"/>
    </xf>
    <xf numFmtId="0" fontId="34" fillId="15" borderId="22">
      <alignment horizontal="right" vertical="top"/>
    </xf>
    <xf numFmtId="0" fontId="34" fillId="14" borderId="22">
      <alignment horizontal="right" vertical="top"/>
    </xf>
    <xf numFmtId="0" fontId="34" fillId="14" borderId="22">
      <alignment horizontal="righ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7" fillId="19" borderId="21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34" fillId="15" borderId="22">
      <alignment horizontal="right" vertical="top"/>
    </xf>
    <xf numFmtId="0" fontId="27" fillId="10" borderId="20">
      <alignment horizontal="left" vertical="top" wrapText="1"/>
    </xf>
    <xf numFmtId="0" fontId="34" fillId="16" borderId="22">
      <alignment horizontal="right" vertical="top"/>
    </xf>
    <xf numFmtId="0" fontId="27" fillId="10" borderId="20">
      <alignment horizontal="left" vertical="top" wrapText="1"/>
    </xf>
    <xf numFmtId="0" fontId="34" fillId="18" borderId="21">
      <alignment horizontal="left" vertical="top" wrapText="1"/>
    </xf>
    <xf numFmtId="49" fontId="34" fillId="13" borderId="21">
      <alignment horizontal="left" vertical="top"/>
    </xf>
    <xf numFmtId="0" fontId="27" fillId="10" borderId="20">
      <alignment horizontal="left" vertical="top" wrapText="1"/>
    </xf>
    <xf numFmtId="0" fontId="34" fillId="18" borderId="21">
      <alignment horizontal="left" vertical="top" wrapText="1"/>
    </xf>
    <xf numFmtId="49" fontId="37" fillId="19" borderId="21">
      <alignment horizontal="left" vertical="top" wrapText="1"/>
    </xf>
    <xf numFmtId="0" fontId="34" fillId="18" borderId="21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44" fillId="57" borderId="23" applyNumberFormat="0" applyAlignment="0" applyProtection="0"/>
    <xf numFmtId="0" fontId="46" fillId="5" borderId="23" applyNumberFormat="0" applyAlignment="0" applyProtection="0"/>
    <xf numFmtId="0" fontId="27" fillId="10" borderId="20">
      <alignment horizontal="left" vertical="top" wrapText="1"/>
    </xf>
    <xf numFmtId="0" fontId="20" fillId="70" borderId="26" applyNumberFormat="0" applyFont="0" applyAlignment="0" applyProtection="0"/>
    <xf numFmtId="0" fontId="27" fillId="10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39" fillId="0" borderId="19">
      <alignment horizontal="righ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0" fontId="40" fillId="0" borderId="19">
      <alignment horizontal="left" vertical="top" wrapText="1"/>
    </xf>
    <xf numFmtId="0" fontId="27" fillId="10" borderId="20">
      <alignment horizontal="left" vertical="top" wrapText="1"/>
    </xf>
    <xf numFmtId="49" fontId="27" fillId="5" borderId="20">
      <alignment horizontal="left" vertical="top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49" fontId="27" fillId="5" borderId="20">
      <alignment horizontal="left" vertical="top"/>
    </xf>
    <xf numFmtId="0" fontId="27" fillId="10" borderId="20">
      <alignment horizontal="left" vertical="top" wrapText="1"/>
    </xf>
    <xf numFmtId="0" fontId="39" fillId="24" borderId="19">
      <alignment horizontal="left" vertical="top" wrapText="1"/>
    </xf>
    <xf numFmtId="0" fontId="39" fillId="25" borderId="19">
      <alignment horizontal="left" vertical="top" wrapText="1"/>
    </xf>
    <xf numFmtId="0" fontId="27" fillId="10" borderId="20">
      <alignment horizontal="left" vertical="top" wrapText="1"/>
    </xf>
    <xf numFmtId="0" fontId="39" fillId="23" borderId="19">
      <alignment horizontal="left" vertical="top" wrapText="1"/>
    </xf>
    <xf numFmtId="49" fontId="30" fillId="11" borderId="20">
      <alignment horizontal="left" vertical="top" wrapText="1"/>
    </xf>
    <xf numFmtId="49" fontId="30" fillId="11" borderId="20">
      <alignment horizontal="left" vertical="top" wrapText="1"/>
    </xf>
    <xf numFmtId="0" fontId="27" fillId="10" borderId="20">
      <alignment horizontal="left" vertical="top" wrapText="1"/>
    </xf>
    <xf numFmtId="49" fontId="40" fillId="0" borderId="19">
      <alignment horizontal="left" vertical="top"/>
    </xf>
    <xf numFmtId="0" fontId="27" fillId="10" borderId="20">
      <alignment horizontal="left" vertical="top" wrapText="1"/>
    </xf>
    <xf numFmtId="49" fontId="39" fillId="22" borderId="19">
      <alignment horizontal="left" vertical="top"/>
    </xf>
    <xf numFmtId="0" fontId="39" fillId="0" borderId="19">
      <alignment horizontal="left" vertical="top" wrapText="1"/>
    </xf>
    <xf numFmtId="0" fontId="27" fillId="10" borderId="20">
      <alignment horizontal="left" vertical="top" wrapText="1"/>
    </xf>
    <xf numFmtId="0" fontId="39" fillId="27" borderId="19">
      <alignment horizontal="left" vertical="top" wrapText="1"/>
    </xf>
    <xf numFmtId="0" fontId="27" fillId="10" borderId="20">
      <alignment horizontal="left" vertical="top" wrapText="1"/>
    </xf>
    <xf numFmtId="0" fontId="39" fillId="0" borderId="19">
      <alignment horizontal="right" vertical="top"/>
    </xf>
    <xf numFmtId="0" fontId="39" fillId="0" borderId="19">
      <alignment horizontal="left" vertical="top" wrapText="1"/>
    </xf>
    <xf numFmtId="0" fontId="27" fillId="10" borderId="20">
      <alignment horizontal="left" vertical="top" wrapText="1"/>
    </xf>
    <xf numFmtId="0" fontId="39" fillId="27" borderId="19">
      <alignment horizontal="left" vertical="top" wrapText="1"/>
    </xf>
    <xf numFmtId="0" fontId="39" fillId="0" borderId="19">
      <alignment horizontal="right" vertical="top"/>
    </xf>
    <xf numFmtId="0" fontId="27" fillId="10" borderId="20">
      <alignment horizontal="left" vertical="top" wrapText="1"/>
    </xf>
    <xf numFmtId="49" fontId="30" fillId="11" borderId="20">
      <alignment horizontal="left" vertical="top" wrapText="1"/>
    </xf>
    <xf numFmtId="49" fontId="27" fillId="5" borderId="20">
      <alignment horizontal="left" vertical="top"/>
    </xf>
    <xf numFmtId="0" fontId="39" fillId="0" borderId="19">
      <alignment horizontal="right" vertical="top"/>
    </xf>
    <xf numFmtId="0" fontId="27" fillId="10" borderId="20">
      <alignment horizontal="left" vertical="top" wrapText="1"/>
    </xf>
    <xf numFmtId="49" fontId="39" fillId="0" borderId="19">
      <alignment horizontal="left" vertical="top" wrapText="1"/>
    </xf>
    <xf numFmtId="0" fontId="39" fillId="21" borderId="19">
      <alignment horizontal="right" vertical="top"/>
    </xf>
    <xf numFmtId="0" fontId="39" fillId="0" borderId="19">
      <alignment horizontal="right" vertical="top"/>
    </xf>
    <xf numFmtId="0" fontId="39" fillId="26" borderId="19">
      <alignment horizontal="left" vertical="top" wrapText="1"/>
    </xf>
    <xf numFmtId="0" fontId="39" fillId="25" borderId="27">
      <alignment horizontal="left" vertical="top" wrapText="1"/>
    </xf>
    <xf numFmtId="0" fontId="39" fillId="27" borderId="27">
      <alignment horizontal="left" vertical="top" wrapText="1"/>
    </xf>
    <xf numFmtId="0" fontId="40" fillId="0" borderId="27">
      <alignment horizontal="left" vertical="top" wrapText="1"/>
    </xf>
    <xf numFmtId="0" fontId="39" fillId="0" borderId="27">
      <alignment horizontal="right" vertical="top"/>
    </xf>
    <xf numFmtId="0" fontId="39" fillId="24" borderId="27">
      <alignment horizontal="left" vertical="top" wrapText="1"/>
    </xf>
    <xf numFmtId="0" fontId="39" fillId="0" borderId="27">
      <alignment horizontal="left" vertical="top" wrapText="1"/>
    </xf>
    <xf numFmtId="49" fontId="39" fillId="0" borderId="27">
      <alignment horizontal="left" vertical="top" wrapText="1"/>
    </xf>
    <xf numFmtId="49" fontId="39" fillId="22" borderId="27">
      <alignment horizontal="left" vertical="top"/>
    </xf>
    <xf numFmtId="0" fontId="39" fillId="0" borderId="27">
      <alignment horizontal="right" vertical="top"/>
    </xf>
    <xf numFmtId="0" fontId="39" fillId="21" borderId="27">
      <alignment horizontal="right" vertical="top"/>
    </xf>
    <xf numFmtId="49" fontId="40" fillId="0" borderId="27">
      <alignment horizontal="left" vertical="top"/>
    </xf>
    <xf numFmtId="0" fontId="39" fillId="0" borderId="27">
      <alignment horizontal="left" vertical="top" wrapText="1"/>
    </xf>
    <xf numFmtId="0" fontId="39" fillId="0" borderId="27">
      <alignment horizontal="right" vertical="top"/>
    </xf>
    <xf numFmtId="0" fontId="39" fillId="0" borderId="27">
      <alignment horizontal="right" vertical="top"/>
    </xf>
    <xf numFmtId="0" fontId="39" fillId="23" borderId="27">
      <alignment horizontal="left" vertical="top" wrapText="1"/>
    </xf>
    <xf numFmtId="0" fontId="39" fillId="26" borderId="27">
      <alignment horizontal="left" vertical="top" wrapText="1"/>
    </xf>
    <xf numFmtId="0" fontId="39" fillId="27" borderId="27">
      <alignment horizontal="left" vertical="top" wrapText="1"/>
    </xf>
    <xf numFmtId="0" fontId="39" fillId="0" borderId="27">
      <alignment horizontal="right" vertical="top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0" fontId="27" fillId="4" borderId="28" applyNumberFormat="0">
      <alignment horizontal="right" vertical="top"/>
    </xf>
    <xf numFmtId="49" fontId="27" fillId="5" borderId="28">
      <alignment horizontal="left" vertical="top"/>
    </xf>
    <xf numFmtId="49" fontId="28" fillId="0" borderId="28">
      <alignment horizontal="left" vertical="top"/>
    </xf>
    <xf numFmtId="0" fontId="27" fillId="6" borderId="28">
      <alignment horizontal="left" vertical="top" wrapText="1"/>
    </xf>
    <xf numFmtId="0" fontId="28" fillId="0" borderId="28">
      <alignment horizontal="left" vertical="top" wrapText="1"/>
    </xf>
    <xf numFmtId="0" fontId="27" fillId="7" borderId="28">
      <alignment horizontal="left" vertical="top" wrapText="1"/>
    </xf>
    <xf numFmtId="0" fontId="27" fillId="8" borderId="28">
      <alignment horizontal="left" vertical="top" wrapText="1"/>
    </xf>
    <xf numFmtId="0" fontId="27" fillId="9" borderId="28">
      <alignment horizontal="left" vertical="top" wrapText="1"/>
    </xf>
    <xf numFmtId="0" fontId="27" fillId="10" borderId="28">
      <alignment horizontal="left" vertical="top" wrapText="1"/>
    </xf>
    <xf numFmtId="0" fontId="27" fillId="0" borderId="28">
      <alignment horizontal="left" vertical="top" wrapText="1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49" fontId="30" fillId="11" borderId="28">
      <alignment horizontal="left" vertical="top" wrapText="1"/>
    </xf>
    <xf numFmtId="49" fontId="31" fillId="0" borderId="28">
      <alignment horizontal="left" vertical="top" wrapText="1"/>
    </xf>
    <xf numFmtId="0" fontId="27" fillId="10" borderId="28">
      <alignment horizontal="left" vertical="top" wrapText="1"/>
    </xf>
    <xf numFmtId="0" fontId="27" fillId="0" borderId="28">
      <alignment horizontal="left" vertical="top" wrapText="1"/>
    </xf>
    <xf numFmtId="0" fontId="34" fillId="0" borderId="29">
      <alignment horizontal="right" vertical="top"/>
    </xf>
    <xf numFmtId="0" fontId="34" fillId="0" borderId="29">
      <alignment horizontal="left" vertical="top" wrapText="1"/>
    </xf>
    <xf numFmtId="0" fontId="34" fillId="18" borderId="29">
      <alignment horizontal="left" vertical="top" wrapText="1"/>
    </xf>
    <xf numFmtId="0" fontId="34" fillId="17" borderId="29">
      <alignment horizontal="left" vertical="top" wrapText="1"/>
    </xf>
    <xf numFmtId="0" fontId="34" fillId="16" borderId="29">
      <alignment horizontal="left" vertical="top" wrapText="1"/>
    </xf>
    <xf numFmtId="0" fontId="34" fillId="15" borderId="29">
      <alignment horizontal="left" vertical="top" wrapText="1"/>
    </xf>
    <xf numFmtId="0" fontId="35" fillId="0" borderId="29">
      <alignment horizontal="left" vertical="top" wrapText="1"/>
    </xf>
    <xf numFmtId="0" fontId="34" fillId="14" borderId="29">
      <alignment horizontal="left" vertical="top" wrapText="1"/>
    </xf>
    <xf numFmtId="49" fontId="35" fillId="0" borderId="29">
      <alignment horizontal="left" vertical="top"/>
    </xf>
    <xf numFmtId="49" fontId="34" fillId="13" borderId="29">
      <alignment horizontal="left" vertical="top"/>
    </xf>
    <xf numFmtId="0" fontId="34" fillId="12" borderId="29">
      <alignment horizontal="right" vertical="top"/>
    </xf>
    <xf numFmtId="0" fontId="34" fillId="0" borderId="29">
      <alignment horizontal="right" vertical="top"/>
    </xf>
    <xf numFmtId="0" fontId="34" fillId="14" borderId="30">
      <alignment horizontal="right" vertical="top"/>
    </xf>
    <xf numFmtId="0" fontId="34" fillId="15" borderId="30">
      <alignment horizontal="right" vertical="top"/>
    </xf>
    <xf numFmtId="0" fontId="34" fillId="0" borderId="29">
      <alignment horizontal="right" vertical="top"/>
    </xf>
    <xf numFmtId="0" fontId="34" fillId="0" borderId="29">
      <alignment horizontal="right" vertical="top"/>
    </xf>
    <xf numFmtId="0" fontId="34" fillId="16" borderId="30">
      <alignment horizontal="right" vertical="top"/>
    </xf>
    <xf numFmtId="0" fontId="34" fillId="0" borderId="29">
      <alignment horizontal="right" vertical="top"/>
    </xf>
    <xf numFmtId="49" fontId="37" fillId="19" borderId="29">
      <alignment horizontal="left" vertical="top" wrapText="1"/>
    </xf>
    <xf numFmtId="49" fontId="38" fillId="0" borderId="29">
      <alignment horizontal="left" vertical="top" wrapText="1"/>
    </xf>
    <xf numFmtId="0" fontId="34" fillId="18" borderId="29">
      <alignment horizontal="left" vertical="top" wrapText="1"/>
    </xf>
    <xf numFmtId="0" fontId="34" fillId="0" borderId="29">
      <alignment horizontal="left" vertical="top" wrapText="1"/>
    </xf>
    <xf numFmtId="0" fontId="44" fillId="31" borderId="31" applyNumberFormat="0" applyAlignment="0" applyProtection="0"/>
    <xf numFmtId="0" fontId="19" fillId="0" borderId="29" applyNumberFormat="0">
      <alignment horizontal="right" vertical="top"/>
    </xf>
    <xf numFmtId="0" fontId="45" fillId="13" borderId="32" applyNumberFormat="0" applyAlignment="0" applyProtection="0"/>
    <xf numFmtId="49" fontId="47" fillId="0" borderId="29">
      <alignment horizontal="left" vertical="top"/>
    </xf>
    <xf numFmtId="0" fontId="19" fillId="0" borderId="29" applyNumberFormat="0">
      <alignment horizontal="right" vertical="top"/>
    </xf>
    <xf numFmtId="0" fontId="46" fillId="13" borderId="31" applyNumberFormat="0" applyAlignment="0" applyProtection="0"/>
    <xf numFmtId="0" fontId="19" fillId="43" borderId="29" applyNumberFormat="0">
      <alignment horizontal="right" vertical="top"/>
    </xf>
    <xf numFmtId="49" fontId="19" fillId="13" borderId="29">
      <alignment horizontal="left" vertical="top"/>
    </xf>
    <xf numFmtId="0" fontId="19" fillId="14" borderId="29">
      <alignment horizontal="left" vertical="top" wrapText="1"/>
    </xf>
    <xf numFmtId="0" fontId="47" fillId="0" borderId="29">
      <alignment horizontal="left" vertical="top" wrapText="1"/>
    </xf>
    <xf numFmtId="0" fontId="19" fillId="15" borderId="29">
      <alignment horizontal="left" vertical="top" wrapText="1"/>
    </xf>
    <xf numFmtId="0" fontId="19" fillId="16" borderId="29">
      <alignment horizontal="left" vertical="top" wrapText="1"/>
    </xf>
    <xf numFmtId="0" fontId="19" fillId="17" borderId="29">
      <alignment horizontal="left" vertical="top" wrapText="1"/>
    </xf>
    <xf numFmtId="0" fontId="19" fillId="18" borderId="29">
      <alignment horizontal="left" vertical="top" wrapText="1"/>
    </xf>
    <xf numFmtId="0" fontId="19" fillId="0" borderId="29">
      <alignment horizontal="left" vertical="top" wrapText="1"/>
    </xf>
    <xf numFmtId="0" fontId="47" fillId="0" borderId="33" applyNumberFormat="0" applyFill="0" applyAlignment="0" applyProtection="0"/>
    <xf numFmtId="0" fontId="19" fillId="14" borderId="30" applyNumberFormat="0">
      <alignment horizontal="right" vertical="top"/>
    </xf>
    <xf numFmtId="0" fontId="19" fillId="15" borderId="30" applyNumberFormat="0">
      <alignment horizontal="right" vertical="top"/>
    </xf>
    <xf numFmtId="0" fontId="19" fillId="0" borderId="29" applyNumberFormat="0">
      <alignment horizontal="right" vertical="top"/>
    </xf>
    <xf numFmtId="0" fontId="19" fillId="0" borderId="29" applyNumberFormat="0">
      <alignment horizontal="right" vertical="top"/>
    </xf>
    <xf numFmtId="0" fontId="19" fillId="16" borderId="30" applyNumberFormat="0">
      <alignment horizontal="right" vertical="top"/>
    </xf>
    <xf numFmtId="0" fontId="19" fillId="0" borderId="29" applyNumberFormat="0">
      <alignment horizontal="right" vertical="top"/>
    </xf>
    <xf numFmtId="0" fontId="19" fillId="20" borderId="34" applyNumberFormat="0" applyAlignment="0" applyProtection="0"/>
    <xf numFmtId="49" fontId="44" fillId="19" borderId="29">
      <alignment horizontal="left" vertical="top" wrapText="1"/>
    </xf>
    <xf numFmtId="49" fontId="39" fillId="0" borderId="29">
      <alignment horizontal="left" vertical="top" wrapText="1"/>
    </xf>
    <xf numFmtId="0" fontId="19" fillId="18" borderId="29">
      <alignment horizontal="left" vertical="top" wrapText="1"/>
    </xf>
    <xf numFmtId="0" fontId="19" fillId="0" borderId="29">
      <alignment horizontal="left" vertical="top" wrapText="1"/>
    </xf>
    <xf numFmtId="0" fontId="19" fillId="0" borderId="28" applyNumberFormat="0">
      <alignment horizontal="right" vertical="top"/>
    </xf>
    <xf numFmtId="0" fontId="19" fillId="0" borderId="28">
      <alignment horizontal="left" vertical="top" wrapText="1"/>
    </xf>
    <xf numFmtId="0" fontId="19" fillId="0" borderId="28">
      <alignment horizontal="left" vertical="top" wrapText="1"/>
    </xf>
    <xf numFmtId="0" fontId="19" fillId="50" borderId="28">
      <alignment horizontal="left" vertical="top" wrapText="1"/>
    </xf>
    <xf numFmtId="0" fontId="19" fillId="48" borderId="28">
      <alignment horizontal="left" vertical="top" wrapText="1"/>
    </xf>
    <xf numFmtId="0" fontId="47" fillId="0" borderId="28">
      <alignment horizontal="left" vertical="top" wrapText="1"/>
    </xf>
    <xf numFmtId="49" fontId="47" fillId="0" borderId="28">
      <alignment horizontal="left" vertical="top"/>
    </xf>
    <xf numFmtId="49" fontId="19" fillId="45" borderId="28">
      <alignment horizontal="left" vertical="top"/>
    </xf>
    <xf numFmtId="0" fontId="19" fillId="0" borderId="28" applyNumberFormat="0">
      <alignment horizontal="right" vertical="top"/>
    </xf>
    <xf numFmtId="0" fontId="19" fillId="51" borderId="28">
      <alignment horizontal="left" vertical="top" wrapText="1"/>
    </xf>
    <xf numFmtId="0" fontId="19" fillId="49" borderId="28">
      <alignment horizontal="left" vertical="top" wrapText="1"/>
    </xf>
    <xf numFmtId="0" fontId="19" fillId="47" borderId="28">
      <alignment horizontal="left" vertical="top" wrapText="1"/>
    </xf>
    <xf numFmtId="0" fontId="19" fillId="4" borderId="28" applyNumberFormat="0">
      <alignment horizontal="right" vertical="top"/>
    </xf>
    <xf numFmtId="0" fontId="19" fillId="0" borderId="28" applyNumberFormat="0">
      <alignment horizontal="right" vertical="top"/>
    </xf>
    <xf numFmtId="0" fontId="19" fillId="0" borderId="28" applyNumberFormat="0">
      <alignment horizontal="right" vertical="top"/>
    </xf>
    <xf numFmtId="0" fontId="19" fillId="0" borderId="28" applyNumberFormat="0">
      <alignment horizontal="right" vertical="top"/>
    </xf>
    <xf numFmtId="49" fontId="44" fillId="46" borderId="28">
      <alignment horizontal="left" vertical="top" wrapText="1"/>
    </xf>
    <xf numFmtId="49" fontId="39" fillId="0" borderId="28">
      <alignment horizontal="left" vertical="top" wrapText="1"/>
    </xf>
    <xf numFmtId="0" fontId="19" fillId="49" borderId="28">
      <alignment horizontal="left" vertical="top" wrapText="1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0" fontId="27" fillId="4" borderId="28" applyNumberFormat="0">
      <alignment horizontal="right" vertical="top"/>
    </xf>
    <xf numFmtId="49" fontId="27" fillId="5" borderId="28">
      <alignment horizontal="left" vertical="top"/>
    </xf>
    <xf numFmtId="49" fontId="28" fillId="0" borderId="28">
      <alignment horizontal="left" vertical="top"/>
    </xf>
    <xf numFmtId="0" fontId="27" fillId="6" borderId="28">
      <alignment horizontal="left" vertical="top" wrapText="1"/>
    </xf>
    <xf numFmtId="0" fontId="28" fillId="0" borderId="28">
      <alignment horizontal="left" vertical="top" wrapText="1"/>
    </xf>
    <xf numFmtId="0" fontId="27" fillId="7" borderId="28">
      <alignment horizontal="left" vertical="top" wrapText="1"/>
    </xf>
    <xf numFmtId="0" fontId="27" fillId="8" borderId="28">
      <alignment horizontal="left" vertical="top" wrapText="1"/>
    </xf>
    <xf numFmtId="0" fontId="27" fillId="9" borderId="28">
      <alignment horizontal="left" vertical="top" wrapText="1"/>
    </xf>
    <xf numFmtId="0" fontId="27" fillId="10" borderId="28">
      <alignment horizontal="left" vertical="top" wrapText="1"/>
    </xf>
    <xf numFmtId="0" fontId="27" fillId="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49" fontId="30" fillId="11" borderId="28">
      <alignment horizontal="left" vertical="top" wrapText="1"/>
    </xf>
    <xf numFmtId="49" fontId="31" fillId="0" borderId="28">
      <alignment horizontal="left" vertical="top" wrapText="1"/>
    </xf>
    <xf numFmtId="0" fontId="27" fillId="10" borderId="28">
      <alignment horizontal="left" vertical="top" wrapText="1"/>
    </xf>
    <xf numFmtId="0" fontId="27" fillId="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34" fillId="14" borderId="30">
      <alignment horizontal="righ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7" fillId="19" borderId="29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34" fillId="16" borderId="30">
      <alignment horizontal="righ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34" fillId="18" borderId="29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34" fillId="15" borderId="30">
      <alignment horizontal="right" vertical="top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4" fillId="13" borderId="29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34" fillId="18" borderId="29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34" fillId="18" borderId="29">
      <alignment horizontal="left" vertical="top" wrapText="1"/>
    </xf>
    <xf numFmtId="49" fontId="27" fillId="5" borderId="28">
      <alignment horizontal="left" vertical="top"/>
    </xf>
    <xf numFmtId="0" fontId="34" fillId="16" borderId="30">
      <alignment horizontal="righ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4" fillId="13" borderId="29">
      <alignment horizontal="left" vertical="top"/>
    </xf>
    <xf numFmtId="0" fontId="27" fillId="10" borderId="28">
      <alignment horizontal="left" vertical="top" wrapText="1"/>
    </xf>
    <xf numFmtId="0" fontId="34" fillId="15" borderId="30">
      <alignment horizontal="right" vertical="top"/>
    </xf>
    <xf numFmtId="0" fontId="34" fillId="14" borderId="30">
      <alignment horizontal="right" vertical="top"/>
    </xf>
    <xf numFmtId="0" fontId="34" fillId="14" borderId="30">
      <alignment horizontal="righ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7" fillId="19" borderId="29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34" fillId="15" borderId="30">
      <alignment horizontal="right" vertical="top"/>
    </xf>
    <xf numFmtId="0" fontId="27" fillId="10" borderId="28">
      <alignment horizontal="left" vertical="top" wrapText="1"/>
    </xf>
    <xf numFmtId="0" fontId="34" fillId="16" borderId="30">
      <alignment horizontal="right" vertical="top"/>
    </xf>
    <xf numFmtId="0" fontId="27" fillId="10" borderId="28">
      <alignment horizontal="left" vertical="top" wrapText="1"/>
    </xf>
    <xf numFmtId="0" fontId="34" fillId="18" borderId="29">
      <alignment horizontal="left" vertical="top" wrapText="1"/>
    </xf>
    <xf numFmtId="49" fontId="34" fillId="13" borderId="29">
      <alignment horizontal="left" vertical="top"/>
    </xf>
    <xf numFmtId="0" fontId="27" fillId="10" borderId="28">
      <alignment horizontal="left" vertical="top" wrapText="1"/>
    </xf>
    <xf numFmtId="0" fontId="34" fillId="18" borderId="29">
      <alignment horizontal="left" vertical="top" wrapText="1"/>
    </xf>
    <xf numFmtId="49" fontId="37" fillId="19" borderId="29">
      <alignment horizontal="left" vertical="top" wrapText="1"/>
    </xf>
    <xf numFmtId="0" fontId="34" fillId="18" borderId="29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44" fillId="57" borderId="31" applyNumberFormat="0" applyAlignment="0" applyProtection="0"/>
    <xf numFmtId="0" fontId="46" fillId="5" borderId="31" applyNumberFormat="0" applyAlignment="0" applyProtection="0"/>
    <xf numFmtId="0" fontId="20" fillId="70" borderId="34" applyNumberFormat="0" applyFont="0" applyAlignment="0" applyProtection="0"/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0" fontId="27" fillId="4" borderId="28" applyNumberFormat="0">
      <alignment horizontal="right" vertical="top"/>
    </xf>
    <xf numFmtId="49" fontId="27" fillId="5" borderId="28">
      <alignment horizontal="left" vertical="top"/>
    </xf>
    <xf numFmtId="49" fontId="28" fillId="0" borderId="28">
      <alignment horizontal="left" vertical="top"/>
    </xf>
    <xf numFmtId="0" fontId="27" fillId="6" borderId="28">
      <alignment horizontal="left" vertical="top" wrapText="1"/>
    </xf>
    <xf numFmtId="0" fontId="28" fillId="0" borderId="28">
      <alignment horizontal="left" vertical="top" wrapText="1"/>
    </xf>
    <xf numFmtId="0" fontId="27" fillId="7" borderId="28">
      <alignment horizontal="left" vertical="top" wrapText="1"/>
    </xf>
    <xf numFmtId="0" fontId="27" fillId="8" borderId="28">
      <alignment horizontal="left" vertical="top" wrapText="1"/>
    </xf>
    <xf numFmtId="0" fontId="27" fillId="9" borderId="28">
      <alignment horizontal="left" vertical="top" wrapText="1"/>
    </xf>
    <xf numFmtId="0" fontId="27" fillId="10" borderId="28">
      <alignment horizontal="left" vertical="top" wrapText="1"/>
    </xf>
    <xf numFmtId="0" fontId="27" fillId="0" borderId="28">
      <alignment horizontal="left" vertical="top" wrapText="1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49" fontId="30" fillId="11" borderId="28">
      <alignment horizontal="left" vertical="top" wrapText="1"/>
    </xf>
    <xf numFmtId="49" fontId="31" fillId="0" borderId="28">
      <alignment horizontal="left" vertical="top" wrapText="1"/>
    </xf>
    <xf numFmtId="0" fontId="27" fillId="10" borderId="28">
      <alignment horizontal="left" vertical="top" wrapText="1"/>
    </xf>
    <xf numFmtId="0" fontId="27" fillId="0" borderId="28">
      <alignment horizontal="left" vertical="top" wrapText="1"/>
    </xf>
    <xf numFmtId="0" fontId="34" fillId="0" borderId="29">
      <alignment horizontal="right" vertical="top"/>
    </xf>
    <xf numFmtId="0" fontId="34" fillId="0" borderId="29">
      <alignment horizontal="left" vertical="top" wrapText="1"/>
    </xf>
    <xf numFmtId="0" fontId="34" fillId="18" borderId="29">
      <alignment horizontal="left" vertical="top" wrapText="1"/>
    </xf>
    <xf numFmtId="0" fontId="34" fillId="17" borderId="29">
      <alignment horizontal="left" vertical="top" wrapText="1"/>
    </xf>
    <xf numFmtId="0" fontId="34" fillId="16" borderId="29">
      <alignment horizontal="left" vertical="top" wrapText="1"/>
    </xf>
    <xf numFmtId="0" fontId="34" fillId="15" borderId="29">
      <alignment horizontal="left" vertical="top" wrapText="1"/>
    </xf>
    <xf numFmtId="0" fontId="35" fillId="0" borderId="29">
      <alignment horizontal="left" vertical="top" wrapText="1"/>
    </xf>
    <xf numFmtId="0" fontId="34" fillId="14" borderId="29">
      <alignment horizontal="left" vertical="top" wrapText="1"/>
    </xf>
    <xf numFmtId="49" fontId="35" fillId="0" borderId="29">
      <alignment horizontal="left" vertical="top"/>
    </xf>
    <xf numFmtId="49" fontId="34" fillId="13" borderId="29">
      <alignment horizontal="left" vertical="top"/>
    </xf>
    <xf numFmtId="0" fontId="34" fillId="12" borderId="29">
      <alignment horizontal="right" vertical="top"/>
    </xf>
    <xf numFmtId="0" fontId="34" fillId="0" borderId="29">
      <alignment horizontal="right" vertical="top"/>
    </xf>
    <xf numFmtId="0" fontId="34" fillId="14" borderId="30">
      <alignment horizontal="right" vertical="top"/>
    </xf>
    <xf numFmtId="0" fontId="34" fillId="15" borderId="30">
      <alignment horizontal="right" vertical="top"/>
    </xf>
    <xf numFmtId="0" fontId="34" fillId="0" borderId="29">
      <alignment horizontal="right" vertical="top"/>
    </xf>
    <xf numFmtId="0" fontId="34" fillId="0" borderId="29">
      <alignment horizontal="right" vertical="top"/>
    </xf>
    <xf numFmtId="0" fontId="34" fillId="16" borderId="30">
      <alignment horizontal="right" vertical="top"/>
    </xf>
    <xf numFmtId="0" fontId="34" fillId="0" borderId="29">
      <alignment horizontal="right" vertical="top"/>
    </xf>
    <xf numFmtId="49" fontId="37" fillId="19" borderId="29">
      <alignment horizontal="left" vertical="top" wrapText="1"/>
    </xf>
    <xf numFmtId="49" fontId="38" fillId="0" borderId="29">
      <alignment horizontal="left" vertical="top" wrapText="1"/>
    </xf>
    <xf numFmtId="0" fontId="34" fillId="18" borderId="29">
      <alignment horizontal="left" vertical="top" wrapText="1"/>
    </xf>
    <xf numFmtId="0" fontId="34" fillId="0" borderId="29">
      <alignment horizontal="left" vertical="top" wrapText="1"/>
    </xf>
    <xf numFmtId="49" fontId="30" fillId="11" borderId="28">
      <alignment horizontal="left" vertical="top" wrapText="1"/>
    </xf>
    <xf numFmtId="0" fontId="44" fillId="31" borderId="31" applyNumberFormat="0" applyAlignment="0" applyProtection="0"/>
    <xf numFmtId="0" fontId="19" fillId="0" borderId="29" applyNumberFormat="0">
      <alignment horizontal="right" vertical="top"/>
    </xf>
    <xf numFmtId="0" fontId="45" fillId="13" borderId="32" applyNumberFormat="0" applyAlignment="0" applyProtection="0"/>
    <xf numFmtId="49" fontId="47" fillId="0" borderId="29">
      <alignment horizontal="left" vertical="top"/>
    </xf>
    <xf numFmtId="0" fontId="19" fillId="0" borderId="29" applyNumberFormat="0">
      <alignment horizontal="right" vertical="top"/>
    </xf>
    <xf numFmtId="0" fontId="46" fillId="13" borderId="31" applyNumberFormat="0" applyAlignment="0" applyProtection="0"/>
    <xf numFmtId="0" fontId="19" fillId="43" borderId="29" applyNumberFormat="0">
      <alignment horizontal="right" vertical="top"/>
    </xf>
    <xf numFmtId="49" fontId="19" fillId="13" borderId="29">
      <alignment horizontal="left" vertical="top"/>
    </xf>
    <xf numFmtId="0" fontId="19" fillId="14" borderId="29">
      <alignment horizontal="left" vertical="top" wrapText="1"/>
    </xf>
    <xf numFmtId="0" fontId="47" fillId="0" borderId="29">
      <alignment horizontal="left" vertical="top" wrapText="1"/>
    </xf>
    <xf numFmtId="0" fontId="19" fillId="15" borderId="29">
      <alignment horizontal="left" vertical="top" wrapText="1"/>
    </xf>
    <xf numFmtId="0" fontId="19" fillId="16" borderId="29">
      <alignment horizontal="left" vertical="top" wrapText="1"/>
    </xf>
    <xf numFmtId="0" fontId="19" fillId="17" borderId="29">
      <alignment horizontal="left" vertical="top" wrapText="1"/>
    </xf>
    <xf numFmtId="0" fontId="19" fillId="18" borderId="29">
      <alignment horizontal="left" vertical="top" wrapText="1"/>
    </xf>
    <xf numFmtId="0" fontId="19" fillId="0" borderId="29">
      <alignment horizontal="left" vertical="top" wrapText="1"/>
    </xf>
    <xf numFmtId="0" fontId="47" fillId="0" borderId="33" applyNumberFormat="0" applyFill="0" applyAlignment="0" applyProtection="0"/>
    <xf numFmtId="0" fontId="19" fillId="14" borderId="30" applyNumberFormat="0">
      <alignment horizontal="right" vertical="top"/>
    </xf>
    <xf numFmtId="0" fontId="19" fillId="15" borderId="30" applyNumberFormat="0">
      <alignment horizontal="right" vertical="top"/>
    </xf>
    <xf numFmtId="0" fontId="19" fillId="0" borderId="29" applyNumberFormat="0">
      <alignment horizontal="right" vertical="top"/>
    </xf>
    <xf numFmtId="0" fontId="19" fillId="0" borderId="29" applyNumberFormat="0">
      <alignment horizontal="right" vertical="top"/>
    </xf>
    <xf numFmtId="0" fontId="19" fillId="16" borderId="30" applyNumberFormat="0">
      <alignment horizontal="right" vertical="top"/>
    </xf>
    <xf numFmtId="0" fontId="19" fillId="0" borderId="29" applyNumberFormat="0">
      <alignment horizontal="right" vertical="top"/>
    </xf>
    <xf numFmtId="0" fontId="19" fillId="20" borderId="34" applyNumberFormat="0" applyAlignment="0" applyProtection="0"/>
    <xf numFmtId="49" fontId="44" fillId="19" borderId="29">
      <alignment horizontal="left" vertical="top" wrapText="1"/>
    </xf>
    <xf numFmtId="49" fontId="39" fillId="0" borderId="29">
      <alignment horizontal="left" vertical="top" wrapText="1"/>
    </xf>
    <xf numFmtId="0" fontId="19" fillId="18" borderId="29">
      <alignment horizontal="left" vertical="top" wrapText="1"/>
    </xf>
    <xf numFmtId="0" fontId="19" fillId="0" borderId="29">
      <alignment horizontal="left" vertical="top" wrapText="1"/>
    </xf>
    <xf numFmtId="0" fontId="19" fillId="0" borderId="28" applyNumberFormat="0">
      <alignment horizontal="right" vertical="top"/>
    </xf>
    <xf numFmtId="0" fontId="19" fillId="0" borderId="28">
      <alignment horizontal="left" vertical="top" wrapText="1"/>
    </xf>
    <xf numFmtId="0" fontId="19" fillId="0" borderId="28">
      <alignment horizontal="left" vertical="top" wrapText="1"/>
    </xf>
    <xf numFmtId="0" fontId="19" fillId="50" borderId="28">
      <alignment horizontal="left" vertical="top" wrapText="1"/>
    </xf>
    <xf numFmtId="0" fontId="19" fillId="48" borderId="28">
      <alignment horizontal="left" vertical="top" wrapText="1"/>
    </xf>
    <xf numFmtId="0" fontId="47" fillId="0" borderId="28">
      <alignment horizontal="left" vertical="top" wrapText="1"/>
    </xf>
    <xf numFmtId="49" fontId="47" fillId="0" borderId="28">
      <alignment horizontal="left" vertical="top"/>
    </xf>
    <xf numFmtId="49" fontId="19" fillId="45" borderId="28">
      <alignment horizontal="left" vertical="top"/>
    </xf>
    <xf numFmtId="0" fontId="19" fillId="0" borderId="28" applyNumberFormat="0">
      <alignment horizontal="right" vertical="top"/>
    </xf>
    <xf numFmtId="0" fontId="19" fillId="51" borderId="28">
      <alignment horizontal="left" vertical="top" wrapText="1"/>
    </xf>
    <xf numFmtId="0" fontId="19" fillId="49" borderId="28">
      <alignment horizontal="left" vertical="top" wrapText="1"/>
    </xf>
    <xf numFmtId="0" fontId="19" fillId="47" borderId="28">
      <alignment horizontal="left" vertical="top" wrapText="1"/>
    </xf>
    <xf numFmtId="0" fontId="19" fillId="4" borderId="28" applyNumberFormat="0">
      <alignment horizontal="right" vertical="top"/>
    </xf>
    <xf numFmtId="0" fontId="19" fillId="0" borderId="28" applyNumberFormat="0">
      <alignment horizontal="right" vertical="top"/>
    </xf>
    <xf numFmtId="0" fontId="19" fillId="0" borderId="28" applyNumberFormat="0">
      <alignment horizontal="right" vertical="top"/>
    </xf>
    <xf numFmtId="0" fontId="19" fillId="0" borderId="28" applyNumberFormat="0">
      <alignment horizontal="right" vertical="top"/>
    </xf>
    <xf numFmtId="49" fontId="44" fillId="46" borderId="28">
      <alignment horizontal="left" vertical="top" wrapText="1"/>
    </xf>
    <xf numFmtId="49" fontId="39" fillId="0" borderId="28">
      <alignment horizontal="left" vertical="top" wrapText="1"/>
    </xf>
    <xf numFmtId="0" fontId="27" fillId="10" borderId="28">
      <alignment horizontal="left" vertical="top" wrapText="1"/>
    </xf>
    <xf numFmtId="0" fontId="19" fillId="49" borderId="28">
      <alignment horizontal="left" vertical="top" wrapText="1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0" fontId="27" fillId="4" borderId="28" applyNumberFormat="0">
      <alignment horizontal="right" vertical="top"/>
    </xf>
    <xf numFmtId="49" fontId="27" fillId="5" borderId="28">
      <alignment horizontal="left" vertical="top"/>
    </xf>
    <xf numFmtId="49" fontId="28" fillId="0" borderId="28">
      <alignment horizontal="left" vertical="top"/>
    </xf>
    <xf numFmtId="0" fontId="27" fillId="6" borderId="28">
      <alignment horizontal="left" vertical="top" wrapText="1"/>
    </xf>
    <xf numFmtId="0" fontId="28" fillId="0" borderId="28">
      <alignment horizontal="left" vertical="top" wrapText="1"/>
    </xf>
    <xf numFmtId="0" fontId="27" fillId="7" borderId="28">
      <alignment horizontal="left" vertical="top" wrapText="1"/>
    </xf>
    <xf numFmtId="0" fontId="27" fillId="8" borderId="28">
      <alignment horizontal="left" vertical="top" wrapText="1"/>
    </xf>
    <xf numFmtId="0" fontId="27" fillId="9" borderId="28">
      <alignment horizontal="left" vertical="top" wrapText="1"/>
    </xf>
    <xf numFmtId="0" fontId="27" fillId="10" borderId="28">
      <alignment horizontal="left" vertical="top" wrapText="1"/>
    </xf>
    <xf numFmtId="0" fontId="27" fillId="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0" fontId="27" fillId="0" borderId="28" applyNumberFormat="0">
      <alignment horizontal="right" vertical="top"/>
    </xf>
    <xf numFmtId="49" fontId="30" fillId="11" borderId="28">
      <alignment horizontal="left" vertical="top" wrapText="1"/>
    </xf>
    <xf numFmtId="49" fontId="31" fillId="0" borderId="28">
      <alignment horizontal="left" vertical="top" wrapText="1"/>
    </xf>
    <xf numFmtId="0" fontId="27" fillId="10" borderId="28">
      <alignment horizontal="left" vertical="top" wrapText="1"/>
    </xf>
    <xf numFmtId="0" fontId="27" fillId="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34" fillId="14" borderId="30">
      <alignment horizontal="righ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7" fillId="19" borderId="29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34" fillId="16" borderId="30">
      <alignment horizontal="righ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34" fillId="18" borderId="29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34" fillId="15" borderId="30">
      <alignment horizontal="right" vertical="top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4" fillId="13" borderId="29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34" fillId="18" borderId="29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34" fillId="18" borderId="29">
      <alignment horizontal="left" vertical="top" wrapText="1"/>
    </xf>
    <xf numFmtId="49" fontId="27" fillId="5" borderId="28">
      <alignment horizontal="left" vertical="top"/>
    </xf>
    <xf numFmtId="0" fontId="34" fillId="16" borderId="30">
      <alignment horizontal="right" vertical="top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4" fillId="13" borderId="29">
      <alignment horizontal="left" vertical="top"/>
    </xf>
    <xf numFmtId="0" fontId="27" fillId="10" borderId="28">
      <alignment horizontal="left" vertical="top" wrapText="1"/>
    </xf>
    <xf numFmtId="0" fontId="34" fillId="15" borderId="30">
      <alignment horizontal="right" vertical="top"/>
    </xf>
    <xf numFmtId="0" fontId="34" fillId="14" borderId="30">
      <alignment horizontal="right" vertical="top"/>
    </xf>
    <xf numFmtId="0" fontId="34" fillId="14" borderId="30">
      <alignment horizontal="righ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7" fillId="19" borderId="29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34" fillId="15" borderId="30">
      <alignment horizontal="right" vertical="top"/>
    </xf>
    <xf numFmtId="0" fontId="27" fillId="10" borderId="28">
      <alignment horizontal="left" vertical="top" wrapText="1"/>
    </xf>
    <xf numFmtId="0" fontId="34" fillId="16" borderId="30">
      <alignment horizontal="right" vertical="top"/>
    </xf>
    <xf numFmtId="0" fontId="27" fillId="10" borderId="28">
      <alignment horizontal="left" vertical="top" wrapText="1"/>
    </xf>
    <xf numFmtId="0" fontId="34" fillId="18" borderId="29">
      <alignment horizontal="left" vertical="top" wrapText="1"/>
    </xf>
    <xf numFmtId="49" fontId="34" fillId="13" borderId="29">
      <alignment horizontal="left" vertical="top"/>
    </xf>
    <xf numFmtId="0" fontId="27" fillId="10" borderId="28">
      <alignment horizontal="left" vertical="top" wrapText="1"/>
    </xf>
    <xf numFmtId="0" fontId="34" fillId="18" borderId="29">
      <alignment horizontal="left" vertical="top" wrapText="1"/>
    </xf>
    <xf numFmtId="49" fontId="37" fillId="19" borderId="29">
      <alignment horizontal="left" vertical="top" wrapText="1"/>
    </xf>
    <xf numFmtId="0" fontId="34" fillId="18" borderId="29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44" fillId="57" borderId="31" applyNumberFormat="0" applyAlignment="0" applyProtection="0"/>
    <xf numFmtId="0" fontId="46" fillId="5" borderId="31" applyNumberFormat="0" applyAlignment="0" applyProtection="0"/>
    <xf numFmtId="0" fontId="27" fillId="10" borderId="28">
      <alignment horizontal="left" vertical="top" wrapText="1"/>
    </xf>
    <xf numFmtId="0" fontId="20" fillId="70" borderId="34" applyNumberFormat="0" applyFont="0" applyAlignment="0" applyProtection="0"/>
    <xf numFmtId="0" fontId="27" fillId="10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39" fillId="0" borderId="27">
      <alignment horizontal="righ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0" fontId="40" fillId="0" borderId="27">
      <alignment horizontal="left" vertical="top" wrapText="1"/>
    </xf>
    <xf numFmtId="0" fontId="27" fillId="10" borderId="28">
      <alignment horizontal="left" vertical="top" wrapText="1"/>
    </xf>
    <xf numFmtId="49" fontId="27" fillId="5" borderId="28">
      <alignment horizontal="left" vertical="top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49" fontId="27" fillId="5" borderId="28">
      <alignment horizontal="left" vertical="top"/>
    </xf>
    <xf numFmtId="0" fontId="27" fillId="10" borderId="28">
      <alignment horizontal="left" vertical="top" wrapText="1"/>
    </xf>
    <xf numFmtId="0" fontId="39" fillId="24" borderId="27">
      <alignment horizontal="left" vertical="top" wrapText="1"/>
    </xf>
    <xf numFmtId="0" fontId="39" fillId="25" borderId="27">
      <alignment horizontal="left" vertical="top" wrapText="1"/>
    </xf>
    <xf numFmtId="0" fontId="27" fillId="10" borderId="28">
      <alignment horizontal="left" vertical="top" wrapText="1"/>
    </xf>
    <xf numFmtId="0" fontId="39" fillId="23" borderId="27">
      <alignment horizontal="left" vertical="top" wrapText="1"/>
    </xf>
    <xf numFmtId="49" fontId="30" fillId="11" borderId="28">
      <alignment horizontal="left" vertical="top" wrapText="1"/>
    </xf>
    <xf numFmtId="49" fontId="30" fillId="11" borderId="28">
      <alignment horizontal="left" vertical="top" wrapText="1"/>
    </xf>
    <xf numFmtId="0" fontId="27" fillId="10" borderId="28">
      <alignment horizontal="left" vertical="top" wrapText="1"/>
    </xf>
    <xf numFmtId="49" fontId="40" fillId="0" borderId="27">
      <alignment horizontal="left" vertical="top"/>
    </xf>
    <xf numFmtId="0" fontId="27" fillId="10" borderId="28">
      <alignment horizontal="left" vertical="top" wrapText="1"/>
    </xf>
    <xf numFmtId="49" fontId="39" fillId="22" borderId="27">
      <alignment horizontal="left" vertical="top"/>
    </xf>
    <xf numFmtId="0" fontId="39" fillId="0" borderId="27">
      <alignment horizontal="left" vertical="top" wrapText="1"/>
    </xf>
    <xf numFmtId="0" fontId="27" fillId="10" borderId="28">
      <alignment horizontal="left" vertical="top" wrapText="1"/>
    </xf>
    <xf numFmtId="0" fontId="39" fillId="27" borderId="27">
      <alignment horizontal="left" vertical="top" wrapText="1"/>
    </xf>
    <xf numFmtId="0" fontId="27" fillId="10" borderId="28">
      <alignment horizontal="left" vertical="top" wrapText="1"/>
    </xf>
    <xf numFmtId="0" fontId="39" fillId="0" borderId="27">
      <alignment horizontal="right" vertical="top"/>
    </xf>
    <xf numFmtId="0" fontId="39" fillId="0" borderId="27">
      <alignment horizontal="left" vertical="top" wrapText="1"/>
    </xf>
    <xf numFmtId="0" fontId="27" fillId="10" borderId="28">
      <alignment horizontal="left" vertical="top" wrapText="1"/>
    </xf>
    <xf numFmtId="0" fontId="39" fillId="27" borderId="27">
      <alignment horizontal="left" vertical="top" wrapText="1"/>
    </xf>
    <xf numFmtId="0" fontId="39" fillId="0" borderId="27">
      <alignment horizontal="right" vertical="top"/>
    </xf>
    <xf numFmtId="0" fontId="27" fillId="10" borderId="28">
      <alignment horizontal="left" vertical="top" wrapText="1"/>
    </xf>
    <xf numFmtId="49" fontId="30" fillId="11" borderId="28">
      <alignment horizontal="left" vertical="top" wrapText="1"/>
    </xf>
    <xf numFmtId="49" fontId="27" fillId="5" borderId="28">
      <alignment horizontal="left" vertical="top"/>
    </xf>
    <xf numFmtId="0" fontId="39" fillId="0" borderId="27">
      <alignment horizontal="right" vertical="top"/>
    </xf>
    <xf numFmtId="0" fontId="27" fillId="10" borderId="28">
      <alignment horizontal="left" vertical="top" wrapText="1"/>
    </xf>
    <xf numFmtId="49" fontId="39" fillId="0" borderId="27">
      <alignment horizontal="left" vertical="top" wrapText="1"/>
    </xf>
    <xf numFmtId="0" fontId="39" fillId="21" borderId="27">
      <alignment horizontal="right" vertical="top"/>
    </xf>
    <xf numFmtId="0" fontId="39" fillId="0" borderId="27">
      <alignment horizontal="right" vertical="top"/>
    </xf>
    <xf numFmtId="0" fontId="39" fillId="26" borderId="27">
      <alignment horizontal="left" vertical="top" wrapText="1"/>
    </xf>
    <xf numFmtId="0" fontId="23" fillId="0" borderId="0"/>
    <xf numFmtId="0" fontId="20" fillId="0" borderId="0"/>
    <xf numFmtId="0" fontId="77" fillId="0" borderId="0"/>
    <xf numFmtId="164" fontId="77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0" fontId="79" fillId="0" borderId="0"/>
  </cellStyleXfs>
  <cellXfs count="158">
    <xf numFmtId="0" fontId="0" fillId="0" borderId="0" xfId="0"/>
    <xf numFmtId="0" fontId="25" fillId="0" borderId="0" xfId="0" applyFont="1"/>
    <xf numFmtId="0" fontId="14" fillId="0" borderId="0" xfId="0" applyFont="1"/>
    <xf numFmtId="169" fontId="63" fillId="0" borderId="0" xfId="6" applyNumberFormat="1" applyFont="1" applyAlignment="1" applyProtection="1">
      <alignment horizontal="center" vertical="center"/>
      <protection locked="0"/>
    </xf>
    <xf numFmtId="173" fontId="63" fillId="0" borderId="1" xfId="6" applyNumberFormat="1" applyFont="1" applyBorder="1" applyAlignment="1" applyProtection="1">
      <alignment horizontal="center" vertical="center"/>
      <protection locked="0"/>
    </xf>
    <xf numFmtId="173" fontId="64" fillId="0" borderId="1" xfId="6" applyNumberFormat="1" applyFont="1" applyBorder="1" applyAlignment="1" applyProtection="1">
      <alignment horizontal="center" vertical="center"/>
      <protection locked="0"/>
    </xf>
    <xf numFmtId="173" fontId="64" fillId="2" borderId="1" xfId="6" applyNumberFormat="1" applyFont="1" applyFill="1" applyBorder="1" applyAlignment="1" applyProtection="1">
      <alignment horizontal="center" vertical="center"/>
      <protection locked="0"/>
    </xf>
    <xf numFmtId="173" fontId="18" fillId="3" borderId="1" xfId="0" applyNumberFormat="1" applyFont="1" applyFill="1" applyBorder="1" applyAlignment="1">
      <alignment horizontal="center"/>
    </xf>
    <xf numFmtId="0" fontId="14" fillId="0" borderId="0" xfId="0" quotePrefix="1" applyFont="1"/>
    <xf numFmtId="173" fontId="14" fillId="0" borderId="0" xfId="0" applyNumberFormat="1" applyFont="1"/>
    <xf numFmtId="169" fontId="64" fillId="0" borderId="27" xfId="6" applyNumberFormat="1" applyFont="1" applyBorder="1" applyAlignment="1" applyProtection="1">
      <alignment horizontal="center" vertical="center"/>
      <protection locked="0"/>
    </xf>
    <xf numFmtId="169" fontId="0" fillId="0" borderId="0" xfId="0" applyNumberFormat="1"/>
    <xf numFmtId="175" fontId="14" fillId="0" borderId="27" xfId="0" applyNumberFormat="1" applyFont="1" applyBorder="1" applyAlignment="1">
      <alignment horizontal="center"/>
    </xf>
    <xf numFmtId="175" fontId="18" fillId="0" borderId="27" xfId="0" applyNumberFormat="1" applyFont="1" applyBorder="1" applyAlignment="1">
      <alignment horizontal="center"/>
    </xf>
    <xf numFmtId="3" fontId="14" fillId="0" borderId="27" xfId="0" applyNumberFormat="1" applyFont="1" applyBorder="1" applyAlignment="1">
      <alignment horizontal="center" vertical="center"/>
    </xf>
    <xf numFmtId="175" fontId="0" fillId="0" borderId="0" xfId="0" applyNumberFormat="1"/>
    <xf numFmtId="169" fontId="14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75" fontId="14" fillId="0" borderId="1" xfId="0" applyNumberFormat="1" applyFont="1" applyBorder="1" applyAlignment="1">
      <alignment horizontal="center"/>
    </xf>
    <xf numFmtId="175" fontId="14" fillId="0" borderId="0" xfId="0" applyNumberFormat="1" applyFont="1"/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7" fillId="71" borderId="1" xfId="1" applyFont="1" applyFill="1" applyBorder="1" applyAlignment="1">
      <alignment horizontal="center" vertical="center" wrapText="1"/>
    </xf>
    <xf numFmtId="169" fontId="64" fillId="0" borderId="27" xfId="6" applyNumberFormat="1" applyFont="1" applyBorder="1" applyAlignment="1">
      <alignment horizontal="center" vertical="center"/>
    </xf>
    <xf numFmtId="0" fontId="24" fillId="73" borderId="1" xfId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7" fillId="71" borderId="27" xfId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49" fontId="18" fillId="72" borderId="27" xfId="0" applyNumberFormat="1" applyFont="1" applyFill="1" applyBorder="1" applyAlignment="1">
      <alignment horizontal="center" vertical="center" wrapText="1"/>
    </xf>
    <xf numFmtId="0" fontId="18" fillId="72" borderId="27" xfId="6" applyFont="1" applyFill="1" applyBorder="1" applyAlignment="1">
      <alignment horizontal="center" vertical="center" wrapText="1"/>
    </xf>
    <xf numFmtId="0" fontId="61" fillId="72" borderId="27" xfId="6" applyFont="1" applyFill="1" applyBorder="1" applyAlignment="1">
      <alignment horizontal="center" vertical="center" wrapText="1"/>
    </xf>
    <xf numFmtId="169" fontId="18" fillId="71" borderId="27" xfId="0" applyNumberFormat="1" applyFont="1" applyFill="1" applyBorder="1" applyAlignment="1">
      <alignment horizontal="center" vertical="center"/>
    </xf>
    <xf numFmtId="0" fontId="18" fillId="72" borderId="1" xfId="6" applyFont="1" applyFill="1" applyBorder="1" applyAlignment="1">
      <alignment horizontal="center" vertical="center" wrapText="1"/>
    </xf>
    <xf numFmtId="0" fontId="14" fillId="72" borderId="1" xfId="6" applyFont="1" applyFill="1" applyBorder="1" applyAlignment="1">
      <alignment horizontal="center" vertical="center" wrapText="1"/>
    </xf>
    <xf numFmtId="176" fontId="14" fillId="72" borderId="1" xfId="6" applyNumberFormat="1" applyFont="1" applyFill="1" applyBorder="1" applyAlignment="1">
      <alignment horizontal="center" vertical="center" wrapText="1"/>
    </xf>
    <xf numFmtId="175" fontId="14" fillId="0" borderId="1" xfId="6641" applyNumberFormat="1" applyFont="1" applyBorder="1" applyAlignment="1">
      <alignment horizontal="center" vertical="center"/>
    </xf>
    <xf numFmtId="175" fontId="14" fillId="0" borderId="1" xfId="0" applyNumberFormat="1" applyFont="1" applyBorder="1" applyAlignment="1">
      <alignment horizontal="center" vertical="center"/>
    </xf>
    <xf numFmtId="175" fontId="18" fillId="71" borderId="1" xfId="0" applyNumberFormat="1" applyFont="1" applyFill="1" applyBorder="1" applyAlignment="1">
      <alignment horizontal="center"/>
    </xf>
    <xf numFmtId="175" fontId="63" fillId="71" borderId="1" xfId="6" applyNumberFormat="1" applyFont="1" applyFill="1" applyBorder="1" applyAlignment="1" applyProtection="1">
      <alignment horizontal="center" vertical="center"/>
      <protection locked="0"/>
    </xf>
    <xf numFmtId="0" fontId="24" fillId="73" borderId="27" xfId="1" applyFont="1" applyFill="1" applyBorder="1" applyAlignment="1">
      <alignment horizontal="center" vertical="center" wrapText="1"/>
    </xf>
    <xf numFmtId="169" fontId="18" fillId="73" borderId="27" xfId="0" applyNumberFormat="1" applyFont="1" applyFill="1" applyBorder="1" applyAlignment="1">
      <alignment horizontal="center" vertical="center"/>
    </xf>
    <xf numFmtId="175" fontId="18" fillId="73" borderId="1" xfId="0" applyNumberFormat="1" applyFont="1" applyFill="1" applyBorder="1" applyAlignment="1">
      <alignment horizontal="center"/>
    </xf>
    <xf numFmtId="49" fontId="17" fillId="72" borderId="1" xfId="0" applyNumberFormat="1" applyFont="1" applyFill="1" applyBorder="1" applyAlignment="1">
      <alignment horizontal="center" vertical="center" wrapText="1"/>
    </xf>
    <xf numFmtId="0" fontId="17" fillId="72" borderId="1" xfId="6" applyFont="1" applyFill="1" applyBorder="1" applyAlignment="1">
      <alignment horizontal="center" vertical="top" wrapText="1"/>
    </xf>
    <xf numFmtId="0" fontId="16" fillId="72" borderId="1" xfId="6" applyFont="1" applyFill="1" applyBorder="1" applyAlignment="1">
      <alignment horizontal="center" vertical="top" wrapText="1"/>
    </xf>
    <xf numFmtId="0" fontId="62" fillId="72" borderId="1" xfId="6" applyFont="1" applyFill="1" applyBorder="1" applyAlignment="1">
      <alignment horizontal="center" vertical="top" wrapText="1"/>
    </xf>
    <xf numFmtId="173" fontId="18" fillId="71" borderId="1" xfId="0" applyNumberFormat="1" applyFont="1" applyFill="1" applyBorder="1" applyAlignment="1">
      <alignment horizontal="center"/>
    </xf>
    <xf numFmtId="173" fontId="63" fillId="71" borderId="1" xfId="6" applyNumberFormat="1" applyFont="1" applyFill="1" applyBorder="1" applyAlignment="1">
      <alignment horizontal="center" vertical="center"/>
    </xf>
    <xf numFmtId="173" fontId="18" fillId="73" borderId="1" xfId="0" applyNumberFormat="1" applyFont="1" applyFill="1" applyBorder="1" applyAlignment="1">
      <alignment horizontal="center"/>
    </xf>
    <xf numFmtId="49" fontId="13" fillId="72" borderId="1" xfId="0" applyNumberFormat="1" applyFont="1" applyFill="1" applyBorder="1" applyAlignment="1">
      <alignment horizontal="center" vertical="center" wrapText="1"/>
    </xf>
    <xf numFmtId="175" fontId="13" fillId="72" borderId="27" xfId="0" applyNumberFormat="1" applyFont="1" applyFill="1" applyBorder="1" applyAlignment="1">
      <alignment horizontal="center" vertical="center" wrapText="1"/>
    </xf>
    <xf numFmtId="175" fontId="18" fillId="71" borderId="27" xfId="0" applyNumberFormat="1" applyFont="1" applyFill="1" applyBorder="1" applyAlignment="1">
      <alignment horizontal="center" vertical="top"/>
    </xf>
    <xf numFmtId="175" fontId="18" fillId="73" borderId="27" xfId="0" applyNumberFormat="1" applyFont="1" applyFill="1" applyBorder="1" applyAlignment="1">
      <alignment horizontal="center" vertical="top"/>
    </xf>
    <xf numFmtId="175" fontId="14" fillId="0" borderId="39" xfId="0" applyNumberFormat="1" applyFont="1" applyBorder="1" applyAlignment="1">
      <alignment horizontal="center" vertical="center"/>
    </xf>
    <xf numFmtId="175" fontId="14" fillId="0" borderId="39" xfId="6641" applyNumberFormat="1" applyFont="1" applyBorder="1" applyAlignment="1">
      <alignment horizontal="center" vertical="center"/>
    </xf>
    <xf numFmtId="175" fontId="14" fillId="0" borderId="41" xfId="0" applyNumberFormat="1" applyFont="1" applyBorder="1" applyAlignment="1">
      <alignment horizontal="center" vertical="center"/>
    </xf>
    <xf numFmtId="175" fontId="14" fillId="0" borderId="40" xfId="0" applyNumberFormat="1" applyFont="1" applyBorder="1" applyAlignment="1">
      <alignment horizontal="center" vertical="center"/>
    </xf>
    <xf numFmtId="0" fontId="18" fillId="72" borderId="27" xfId="944" applyFont="1" applyFill="1" applyBorder="1" applyAlignment="1">
      <alignment horizontal="center" vertical="center" wrapText="1"/>
    </xf>
    <xf numFmtId="175" fontId="18" fillId="72" borderId="27" xfId="944" applyNumberFormat="1" applyFont="1" applyFill="1" applyBorder="1" applyAlignment="1">
      <alignment horizontal="center" vertical="center"/>
    </xf>
    <xf numFmtId="49" fontId="18" fillId="72" borderId="27" xfId="944" applyNumberFormat="1" applyFont="1" applyFill="1" applyBorder="1" applyAlignment="1">
      <alignment horizontal="center" vertical="center" wrapText="1"/>
    </xf>
    <xf numFmtId="179" fontId="18" fillId="72" borderId="27" xfId="944" applyNumberFormat="1" applyFont="1" applyFill="1" applyBorder="1" applyAlignment="1">
      <alignment horizontal="center" vertical="center" wrapText="1"/>
    </xf>
    <xf numFmtId="49" fontId="18" fillId="72" borderId="27" xfId="944" applyNumberFormat="1" applyFont="1" applyFill="1" applyBorder="1" applyAlignment="1">
      <alignment horizontal="center" vertical="center"/>
    </xf>
    <xf numFmtId="3" fontId="18" fillId="73" borderId="27" xfId="0" applyNumberFormat="1" applyFont="1" applyFill="1" applyBorder="1" applyAlignment="1">
      <alignment horizontal="center" vertical="center"/>
    </xf>
    <xf numFmtId="175" fontId="18" fillId="73" borderId="27" xfId="0" applyNumberFormat="1" applyFont="1" applyFill="1" applyBorder="1" applyAlignment="1">
      <alignment horizontal="center"/>
    </xf>
    <xf numFmtId="3" fontId="18" fillId="71" borderId="27" xfId="0" applyNumberFormat="1" applyFont="1" applyFill="1" applyBorder="1" applyAlignment="1">
      <alignment horizontal="center" vertical="center"/>
    </xf>
    <xf numFmtId="175" fontId="18" fillId="71" borderId="27" xfId="0" applyNumberFormat="1" applyFont="1" applyFill="1" applyBorder="1" applyAlignment="1">
      <alignment horizontal="center"/>
    </xf>
    <xf numFmtId="0" fontId="18" fillId="72" borderId="42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7" fillId="71" borderId="1" xfId="1" applyNumberFormat="1" applyFont="1" applyFill="1" applyBorder="1" applyAlignment="1">
      <alignment horizontal="center" vertical="center" wrapText="1"/>
    </xf>
    <xf numFmtId="3" fontId="24" fillId="73" borderId="1" xfId="1" applyNumberFormat="1" applyFont="1" applyFill="1" applyBorder="1" applyAlignment="1">
      <alignment horizontal="center" vertical="center" wrapText="1"/>
    </xf>
    <xf numFmtId="173" fontId="64" fillId="0" borderId="1" xfId="6" applyNumberFormat="1" applyFont="1" applyBorder="1" applyAlignment="1">
      <alignment horizontal="center"/>
    </xf>
    <xf numFmtId="173" fontId="64" fillId="0" borderId="6" xfId="6" applyNumberFormat="1" applyFont="1" applyBorder="1" applyAlignment="1" applyProtection="1">
      <alignment horizontal="center" vertical="center"/>
      <protection locked="0"/>
    </xf>
    <xf numFmtId="173" fontId="16" fillId="0" borderId="1" xfId="6" applyNumberFormat="1" applyFont="1" applyBorder="1" applyAlignment="1" applyProtection="1">
      <alignment horizontal="center" vertical="center"/>
      <protection locked="0"/>
    </xf>
    <xf numFmtId="0" fontId="18" fillId="72" borderId="27" xfId="0" applyFont="1" applyFill="1" applyBorder="1" applyAlignment="1">
      <alignment horizontal="center" vertical="center" wrapText="1"/>
    </xf>
    <xf numFmtId="174" fontId="18" fillId="71" borderId="27" xfId="0" applyNumberFormat="1" applyFont="1" applyFill="1" applyBorder="1" applyAlignment="1">
      <alignment horizontal="center"/>
    </xf>
    <xf numFmtId="174" fontId="18" fillId="73" borderId="27" xfId="0" applyNumberFormat="1" applyFont="1" applyFill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74" fontId="14" fillId="0" borderId="27" xfId="0" applyNumberFormat="1" applyFont="1" applyBorder="1" applyAlignment="1">
      <alignment horizontal="center"/>
    </xf>
    <xf numFmtId="174" fontId="18" fillId="71" borderId="1" xfId="0" applyNumberFormat="1" applyFont="1" applyFill="1" applyBorder="1" applyAlignment="1">
      <alignment horizontal="center"/>
    </xf>
    <xf numFmtId="179" fontId="81" fillId="73" borderId="27" xfId="6643" applyNumberFormat="1" applyFont="1" applyFill="1" applyBorder="1" applyAlignment="1">
      <alignment horizontal="center" vertical="center" wrapText="1"/>
    </xf>
    <xf numFmtId="49" fontId="81" fillId="73" borderId="27" xfId="6643" applyNumberFormat="1" applyFont="1" applyFill="1" applyBorder="1" applyAlignment="1">
      <alignment horizontal="center" vertical="center" wrapText="1"/>
    </xf>
    <xf numFmtId="49" fontId="82" fillId="76" borderId="27" xfId="6643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3" fontId="18" fillId="74" borderId="27" xfId="0" applyNumberFormat="1" applyFont="1" applyFill="1" applyBorder="1" applyAlignment="1">
      <alignment horizontal="center" vertical="center"/>
    </xf>
    <xf numFmtId="175" fontId="18" fillId="74" borderId="27" xfId="0" applyNumberFormat="1" applyFont="1" applyFill="1" applyBorder="1" applyAlignment="1">
      <alignment horizontal="center"/>
    </xf>
    <xf numFmtId="0" fontId="83" fillId="74" borderId="27" xfId="1" applyFont="1" applyFill="1" applyBorder="1" applyAlignment="1">
      <alignment horizontal="center" vertical="center" wrapText="1"/>
    </xf>
    <xf numFmtId="169" fontId="64" fillId="0" borderId="0" xfId="0" applyNumberFormat="1" applyFont="1" applyAlignment="1">
      <alignment horizontal="center" vertical="center" wrapText="1"/>
    </xf>
    <xf numFmtId="3" fontId="0" fillId="0" borderId="0" xfId="0" applyNumberFormat="1"/>
    <xf numFmtId="0" fontId="85" fillId="0" borderId="0" xfId="0" applyFont="1" applyAlignment="1">
      <alignment horizontal="right" wrapText="1"/>
    </xf>
    <xf numFmtId="180" fontId="85" fillId="0" borderId="0" xfId="0" applyNumberFormat="1" applyFont="1" applyAlignment="1">
      <alignment horizontal="right" vertical="center" wrapText="1"/>
    </xf>
    <xf numFmtId="49" fontId="18" fillId="72" borderId="2" xfId="0" applyNumberFormat="1" applyFont="1" applyFill="1" applyBorder="1" applyAlignment="1">
      <alignment horizontal="center" vertical="top" wrapText="1"/>
    </xf>
    <xf numFmtId="49" fontId="18" fillId="72" borderId="50" xfId="0" applyNumberFormat="1" applyFont="1" applyFill="1" applyBorder="1" applyAlignment="1">
      <alignment horizontal="center" vertical="top" wrapText="1"/>
    </xf>
    <xf numFmtId="3" fontId="16" fillId="0" borderId="27" xfId="0" applyNumberFormat="1" applyFont="1" applyBorder="1" applyAlignment="1">
      <alignment horizontal="center" vertical="center" wrapText="1"/>
    </xf>
    <xf numFmtId="0" fontId="18" fillId="72" borderId="51" xfId="0" applyFont="1" applyFill="1" applyBorder="1" applyAlignment="1">
      <alignment horizontal="center" vertical="center" wrapText="1"/>
    </xf>
    <xf numFmtId="3" fontId="17" fillId="71" borderId="27" xfId="1" applyNumberFormat="1" applyFont="1" applyFill="1" applyBorder="1" applyAlignment="1">
      <alignment horizontal="center" vertical="center" wrapText="1"/>
    </xf>
    <xf numFmtId="3" fontId="24" fillId="73" borderId="27" xfId="1" applyNumberFormat="1" applyFont="1" applyFill="1" applyBorder="1" applyAlignment="1">
      <alignment horizontal="center" vertical="center" wrapText="1"/>
    </xf>
    <xf numFmtId="0" fontId="16" fillId="72" borderId="52" xfId="6" applyFont="1" applyFill="1" applyBorder="1" applyAlignment="1">
      <alignment horizontal="center" vertical="top" wrapText="1"/>
    </xf>
    <xf numFmtId="173" fontId="63" fillId="0" borderId="52" xfId="6" applyNumberFormat="1" applyFont="1" applyBorder="1" applyAlignment="1" applyProtection="1">
      <alignment horizontal="center" vertical="center"/>
      <protection locked="0"/>
    </xf>
    <xf numFmtId="175" fontId="75" fillId="75" borderId="27" xfId="0" applyNumberFormat="1" applyFont="1" applyFill="1" applyBorder="1" applyAlignment="1">
      <alignment horizontal="center"/>
    </xf>
    <xf numFmtId="175" fontId="75" fillId="75" borderId="27" xfId="0" applyNumberFormat="1" applyFont="1" applyFill="1" applyBorder="1" applyAlignment="1">
      <alignment horizontal="center" vertical="center"/>
    </xf>
    <xf numFmtId="175" fontId="75" fillId="72" borderId="27" xfId="0" applyNumberFormat="1" applyFont="1" applyFill="1" applyBorder="1" applyAlignment="1">
      <alignment horizontal="center" vertical="center"/>
    </xf>
    <xf numFmtId="0" fontId="16" fillId="72" borderId="27" xfId="6" applyFont="1" applyFill="1" applyBorder="1" applyAlignment="1">
      <alignment horizontal="center" vertical="top" wrapText="1"/>
    </xf>
    <xf numFmtId="173" fontId="64" fillId="0" borderId="27" xfId="6" applyNumberFormat="1" applyFont="1" applyBorder="1" applyAlignment="1" applyProtection="1">
      <alignment horizontal="center" vertical="center"/>
      <protection locked="0"/>
    </xf>
    <xf numFmtId="173" fontId="18" fillId="71" borderId="27" xfId="0" applyNumberFormat="1" applyFont="1" applyFill="1" applyBorder="1" applyAlignment="1">
      <alignment horizontal="center"/>
    </xf>
    <xf numFmtId="173" fontId="64" fillId="0" borderId="53" xfId="6" applyNumberFormat="1" applyFont="1" applyBorder="1" applyAlignment="1" applyProtection="1">
      <alignment horizontal="center" vertical="center"/>
      <protection locked="0"/>
    </xf>
    <xf numFmtId="173" fontId="64" fillId="0" borderId="54" xfId="6" applyNumberFormat="1" applyFont="1" applyBorder="1" applyAlignment="1" applyProtection="1">
      <alignment horizontal="center" vertical="center"/>
      <protection locked="0"/>
    </xf>
    <xf numFmtId="173" fontId="18" fillId="71" borderId="54" xfId="0" applyNumberFormat="1" applyFont="1" applyFill="1" applyBorder="1" applyAlignment="1">
      <alignment horizontal="center"/>
    </xf>
    <xf numFmtId="173" fontId="16" fillId="0" borderId="54" xfId="6" applyNumberFormat="1" applyFont="1" applyBorder="1" applyAlignment="1" applyProtection="1">
      <alignment horizontal="center" vertical="center"/>
      <protection locked="0"/>
    </xf>
    <xf numFmtId="173" fontId="18" fillId="73" borderId="54" xfId="0" applyNumberFormat="1" applyFont="1" applyFill="1" applyBorder="1" applyAlignment="1">
      <alignment horizontal="center"/>
    </xf>
    <xf numFmtId="0" fontId="16" fillId="72" borderId="54" xfId="6" applyFont="1" applyFill="1" applyBorder="1" applyAlignment="1">
      <alignment horizontal="center" vertical="top" wrapText="1"/>
    </xf>
    <xf numFmtId="49" fontId="84" fillId="0" borderId="3" xfId="0" applyNumberFormat="1" applyFont="1" applyBorder="1" applyAlignment="1">
      <alignment horizontal="center" vertical="center"/>
    </xf>
    <xf numFmtId="175" fontId="18" fillId="72" borderId="27" xfId="944" applyNumberFormat="1" applyFont="1" applyFill="1" applyBorder="1" applyAlignment="1">
      <alignment horizontal="center" vertical="center" wrapText="1"/>
    </xf>
    <xf numFmtId="175" fontId="75" fillId="72" borderId="27" xfId="0" applyNumberFormat="1" applyFont="1" applyFill="1" applyBorder="1" applyAlignment="1">
      <alignment horizontal="center"/>
    </xf>
    <xf numFmtId="14" fontId="80" fillId="72" borderId="27" xfId="6643" applyNumberFormat="1" applyFont="1" applyFill="1" applyBorder="1" applyAlignment="1">
      <alignment horizontal="center" vertical="center" wrapText="1"/>
    </xf>
    <xf numFmtId="14" fontId="80" fillId="75" borderId="27" xfId="6643" applyNumberFormat="1" applyFont="1" applyFill="1" applyBorder="1" applyAlignment="1">
      <alignment horizontal="center" vertical="center" wrapText="1"/>
    </xf>
    <xf numFmtId="175" fontId="75" fillId="75" borderId="27" xfId="0" applyNumberFormat="1" applyFont="1" applyFill="1" applyBorder="1" applyAlignment="1">
      <alignment horizontal="center"/>
    </xf>
    <xf numFmtId="175" fontId="75" fillId="75" borderId="43" xfId="0" applyNumberFormat="1" applyFont="1" applyFill="1" applyBorder="1" applyAlignment="1">
      <alignment horizontal="center"/>
    </xf>
    <xf numFmtId="175" fontId="76" fillId="76" borderId="27" xfId="0" applyNumberFormat="1" applyFont="1" applyFill="1" applyBorder="1" applyAlignment="1">
      <alignment horizontal="center"/>
    </xf>
    <xf numFmtId="175" fontId="75" fillId="74" borderId="55" xfId="0" applyNumberFormat="1" applyFont="1" applyFill="1" applyBorder="1" applyAlignment="1">
      <alignment horizontal="center" vertical="center"/>
    </xf>
    <xf numFmtId="175" fontId="75" fillId="74" borderId="56" xfId="0" applyNumberFormat="1" applyFont="1" applyFill="1" applyBorder="1" applyAlignment="1">
      <alignment horizontal="center" vertical="center"/>
    </xf>
    <xf numFmtId="175" fontId="75" fillId="74" borderId="55" xfId="0" applyNumberFormat="1" applyFont="1" applyFill="1" applyBorder="1" applyAlignment="1">
      <alignment horizontal="center"/>
    </xf>
    <xf numFmtId="175" fontId="75" fillId="74" borderId="56" xfId="0" applyNumberFormat="1" applyFont="1" applyFill="1" applyBorder="1" applyAlignment="1">
      <alignment horizontal="center"/>
    </xf>
    <xf numFmtId="175" fontId="75" fillId="75" borderId="27" xfId="0" applyNumberFormat="1" applyFont="1" applyFill="1" applyBorder="1" applyAlignment="1">
      <alignment horizontal="center" vertical="center"/>
    </xf>
    <xf numFmtId="175" fontId="75" fillId="72" borderId="27" xfId="0" applyNumberFormat="1" applyFont="1" applyFill="1" applyBorder="1" applyAlignment="1">
      <alignment horizontal="center" vertical="center"/>
    </xf>
    <xf numFmtId="175" fontId="75" fillId="74" borderId="48" xfId="0" applyNumberFormat="1" applyFont="1" applyFill="1" applyBorder="1" applyAlignment="1">
      <alignment horizontal="center" vertical="center"/>
    </xf>
    <xf numFmtId="175" fontId="75" fillId="74" borderId="49" xfId="0" applyNumberFormat="1" applyFont="1" applyFill="1" applyBorder="1" applyAlignment="1">
      <alignment horizontal="center" vertical="center"/>
    </xf>
    <xf numFmtId="175" fontId="75" fillId="74" borderId="27" xfId="0" applyNumberFormat="1" applyFont="1" applyFill="1" applyBorder="1" applyAlignment="1">
      <alignment horizontal="center"/>
    </xf>
    <xf numFmtId="175" fontId="76" fillId="76" borderId="27" xfId="0" applyNumberFormat="1" applyFont="1" applyFill="1" applyBorder="1" applyAlignment="1">
      <alignment horizontal="center"/>
    </xf>
    <xf numFmtId="175" fontId="75" fillId="74" borderId="46" xfId="0" applyNumberFormat="1" applyFont="1" applyFill="1" applyBorder="1" applyAlignment="1">
      <alignment horizontal="center"/>
    </xf>
    <xf numFmtId="175" fontId="75" fillId="74" borderId="47" xfId="0" applyNumberFormat="1" applyFont="1" applyFill="1" applyBorder="1" applyAlignment="1">
      <alignment horizontal="center"/>
    </xf>
    <xf numFmtId="175" fontId="75" fillId="75" borderId="43" xfId="0" applyNumberFormat="1" applyFont="1" applyFill="1" applyBorder="1" applyAlignment="1">
      <alignment horizontal="center" vertical="center"/>
    </xf>
    <xf numFmtId="175" fontId="75" fillId="75" borderId="44" xfId="0" applyNumberFormat="1" applyFont="1" applyFill="1" applyBorder="1" applyAlignment="1">
      <alignment horizontal="center" vertical="center"/>
    </xf>
    <xf numFmtId="175" fontId="75" fillId="74" borderId="43" xfId="0" applyNumberFormat="1" applyFont="1" applyFill="1" applyBorder="1" applyAlignment="1">
      <alignment horizontal="center"/>
    </xf>
    <xf numFmtId="175" fontId="75" fillId="74" borderId="44" xfId="0" applyNumberFormat="1" applyFont="1" applyFill="1" applyBorder="1" applyAlignment="1">
      <alignment horizontal="center"/>
    </xf>
    <xf numFmtId="0" fontId="18" fillId="72" borderId="27" xfId="0" applyFont="1" applyFill="1" applyBorder="1" applyAlignment="1">
      <alignment horizontal="center" vertical="center" wrapText="1"/>
    </xf>
    <xf numFmtId="49" fontId="75" fillId="0" borderId="3" xfId="0" applyNumberFormat="1" applyFont="1" applyBorder="1" applyAlignment="1">
      <alignment horizontal="right" vertical="center"/>
    </xf>
    <xf numFmtId="2" fontId="18" fillId="72" borderId="27" xfId="0" applyNumberFormat="1" applyFont="1" applyFill="1" applyBorder="1" applyAlignment="1">
      <alignment horizontal="center" vertical="center" wrapText="1"/>
    </xf>
    <xf numFmtId="14" fontId="80" fillId="73" borderId="27" xfId="6643" applyNumberFormat="1" applyFont="1" applyFill="1" applyBorder="1" applyAlignment="1">
      <alignment horizontal="center" vertical="center" wrapText="1"/>
    </xf>
    <xf numFmtId="14" fontId="80" fillId="74" borderId="27" xfId="6643" applyNumberFormat="1" applyFont="1" applyFill="1" applyBorder="1" applyAlignment="1">
      <alignment horizontal="center" vertical="center" wrapText="1"/>
    </xf>
    <xf numFmtId="49" fontId="80" fillId="75" borderId="27" xfId="6643" applyNumberFormat="1" applyFont="1" applyFill="1" applyBorder="1" applyAlignment="1">
      <alignment horizontal="center" vertical="center" wrapText="1"/>
    </xf>
    <xf numFmtId="14" fontId="80" fillId="72" borderId="27" xfId="6643" applyNumberFormat="1" applyFont="1" applyFill="1" applyBorder="1" applyAlignment="1">
      <alignment horizontal="center" vertical="center" wrapText="1"/>
    </xf>
    <xf numFmtId="49" fontId="18" fillId="72" borderId="27" xfId="0" applyNumberFormat="1" applyFont="1" applyFill="1" applyBorder="1" applyAlignment="1">
      <alignment horizontal="center" vertical="center" wrapText="1"/>
    </xf>
    <xf numFmtId="0" fontId="75" fillId="2" borderId="0" xfId="0" applyFont="1" applyFill="1" applyAlignment="1">
      <alignment horizontal="right" vertical="center" wrapText="1"/>
    </xf>
    <xf numFmtId="0" fontId="76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center"/>
    </xf>
    <xf numFmtId="0" fontId="18" fillId="72" borderId="35" xfId="0" applyFont="1" applyFill="1" applyBorder="1" applyAlignment="1">
      <alignment horizontal="center" vertical="center" wrapText="1"/>
    </xf>
    <xf numFmtId="0" fontId="18" fillId="72" borderId="2" xfId="0" applyFont="1" applyFill="1" applyBorder="1" applyAlignment="1">
      <alignment horizontal="center" vertical="center" wrapText="1"/>
    </xf>
    <xf numFmtId="0" fontId="18" fillId="72" borderId="35" xfId="0" applyFont="1" applyFill="1" applyBorder="1" applyAlignment="1">
      <alignment horizontal="center" vertical="center"/>
    </xf>
    <xf numFmtId="0" fontId="18" fillId="72" borderId="2" xfId="0" applyFont="1" applyFill="1" applyBorder="1" applyAlignment="1">
      <alignment horizontal="center" vertical="center"/>
    </xf>
    <xf numFmtId="49" fontId="18" fillId="72" borderId="35" xfId="0" applyNumberFormat="1" applyFont="1" applyFill="1" applyBorder="1" applyAlignment="1">
      <alignment horizontal="center" vertical="top" wrapText="1"/>
    </xf>
    <xf numFmtId="49" fontId="18" fillId="72" borderId="2" xfId="0" applyNumberFormat="1" applyFont="1" applyFill="1" applyBorder="1" applyAlignment="1">
      <alignment horizontal="center" vertical="top" wrapText="1"/>
    </xf>
    <xf numFmtId="0" fontId="18" fillId="72" borderId="36" xfId="0" applyFont="1" applyFill="1" applyBorder="1" applyAlignment="1">
      <alignment horizontal="center" vertical="center" wrapText="1"/>
    </xf>
    <xf numFmtId="0" fontId="18" fillId="72" borderId="37" xfId="0" applyFont="1" applyFill="1" applyBorder="1" applyAlignment="1">
      <alignment horizontal="center" vertical="center" wrapText="1"/>
    </xf>
    <xf numFmtId="0" fontId="18" fillId="72" borderId="38" xfId="0" applyFont="1" applyFill="1" applyBorder="1" applyAlignment="1">
      <alignment horizontal="center" vertical="center" wrapText="1"/>
    </xf>
    <xf numFmtId="49" fontId="18" fillId="72" borderId="42" xfId="0" applyNumberFormat="1" applyFont="1" applyFill="1" applyBorder="1" applyAlignment="1">
      <alignment horizontal="center" vertical="top" wrapText="1"/>
    </xf>
    <xf numFmtId="0" fontId="18" fillId="72" borderId="45" xfId="0" applyFont="1" applyFill="1" applyBorder="1" applyAlignment="1">
      <alignment horizontal="center" vertical="center" wrapText="1"/>
    </xf>
  </cellXfs>
  <cellStyles count="6644">
    <cellStyle name="20% - Акцент1 2" xfId="167"/>
    <cellStyle name="20% - Акцент1 2 2" xfId="1374"/>
    <cellStyle name="20% - Акцент2 2" xfId="138"/>
    <cellStyle name="20% - Акцент2 2 2" xfId="1375"/>
    <cellStyle name="20% - Акцент3 2" xfId="161"/>
    <cellStyle name="20% - Акцент3 2 2" xfId="1376"/>
    <cellStyle name="20% - Акцент4 2" xfId="146"/>
    <cellStyle name="20% - Акцент4 2 2" xfId="1377"/>
    <cellStyle name="20% - Акцент5 2" xfId="157"/>
    <cellStyle name="20% - Акцент5 2 2" xfId="1378"/>
    <cellStyle name="20% - Акцент6 2" xfId="165"/>
    <cellStyle name="20% - Акцент6 2 2" xfId="1379"/>
    <cellStyle name="40% - Акцент1 2" xfId="156"/>
    <cellStyle name="40% - Акцент1 2 2" xfId="1380"/>
    <cellStyle name="40% - Акцент2 2" xfId="168"/>
    <cellStyle name="40% - Акцент2 2 2" xfId="1381"/>
    <cellStyle name="40% - Акцент3 2" xfId="154"/>
    <cellStyle name="40% - Акцент3 2 2" xfId="1382"/>
    <cellStyle name="40% - Акцент4 2" xfId="135"/>
    <cellStyle name="40% - Акцент4 2 2" xfId="1383"/>
    <cellStyle name="40% - Акцент5 2" xfId="151"/>
    <cellStyle name="40% - Акцент5 2 2" xfId="1384"/>
    <cellStyle name="40% - Акцент6 2" xfId="153"/>
    <cellStyle name="40% - Акцент6 2 2" xfId="1385"/>
    <cellStyle name="60% - Акцент1 2" xfId="141"/>
    <cellStyle name="60% - Акцент1 2 2" xfId="1386"/>
    <cellStyle name="60% - Акцент2 2" xfId="158"/>
    <cellStyle name="60% - Акцент2 2 2" xfId="1387"/>
    <cellStyle name="60% - Акцент3 2" xfId="164"/>
    <cellStyle name="60% - Акцент3 2 2" xfId="1388"/>
    <cellStyle name="60% - Акцент4 2" xfId="136"/>
    <cellStyle name="60% - Акцент4 2 2" xfId="1389"/>
    <cellStyle name="60% - Акцент5 2" xfId="162"/>
    <cellStyle name="60% - Акцент5 2 2" xfId="1390"/>
    <cellStyle name="60% - Акцент6 2" xfId="159"/>
    <cellStyle name="60% - Акцент6 2 2" xfId="1391"/>
    <cellStyle name="Excel Built-in Normal" xfId="2"/>
    <cellStyle name="Excel Built-in Normal 1" xfId="1393"/>
    <cellStyle name="Excel Built-in Normal 2" xfId="1392"/>
    <cellStyle name="Акцент1 2" xfId="145"/>
    <cellStyle name="Акцент1 2 2" xfId="1394"/>
    <cellStyle name="Акцент2 2" xfId="160"/>
    <cellStyle name="Акцент2 2 2" xfId="1395"/>
    <cellStyle name="Акцент3 2" xfId="134"/>
    <cellStyle name="Акцент3 2 2" xfId="1396"/>
    <cellStyle name="Акцент4 2" xfId="142"/>
    <cellStyle name="Акцент4 2 2" xfId="1397"/>
    <cellStyle name="Акцент5 2" xfId="139"/>
    <cellStyle name="Акцент5 2 2" xfId="1398"/>
    <cellStyle name="Акцент6 2" xfId="166"/>
    <cellStyle name="Акцент6 2 2" xfId="1399"/>
    <cellStyle name="Ввод  2" xfId="137"/>
    <cellStyle name="Ввод  2 2" xfId="1400"/>
    <cellStyle name="Ввод  2 2 2" xfId="3119"/>
    <cellStyle name="Ввод  2 2 2 2" xfId="5684"/>
    <cellStyle name="Ввод  2 2 2 2 2" xfId="6584"/>
    <cellStyle name="Ввод  2 2 3" xfId="5266"/>
    <cellStyle name="Ввод  2 2 3 2" xfId="6166"/>
    <cellStyle name="Ввод  2 3" xfId="2369"/>
    <cellStyle name="Ввод  2 3 2" xfId="5313"/>
    <cellStyle name="Ввод  2 3 2 2" xfId="6213"/>
    <cellStyle name="Ввод  2 4" xfId="4896"/>
    <cellStyle name="Ввод  2 4 2" xfId="5796"/>
    <cellStyle name="Вывод 2" xfId="143"/>
    <cellStyle name="Вывод 2 2" xfId="1401"/>
    <cellStyle name="Вывод 2 3" xfId="2371"/>
    <cellStyle name="Вывод 2 3 2" xfId="5315"/>
    <cellStyle name="Вывод 2 3 2 2" xfId="6215"/>
    <cellStyle name="Вывод 2 4" xfId="4898"/>
    <cellStyle name="Вывод 2 4 2" xfId="5798"/>
    <cellStyle name="Вычисление 2" xfId="150"/>
    <cellStyle name="Вычисление 2 2" xfId="1402"/>
    <cellStyle name="Вычисление 2 2 2" xfId="3120"/>
    <cellStyle name="Вычисление 2 2 2 2" xfId="5685"/>
    <cellStyle name="Вычисление 2 2 2 2 2" xfId="6585"/>
    <cellStyle name="Вычисление 2 2 3" xfId="5267"/>
    <cellStyle name="Вычисление 2 2 3 2" xfId="6167"/>
    <cellStyle name="Вычисление 2 3" xfId="2374"/>
    <cellStyle name="Вычисление 2 3 2" xfId="5318"/>
    <cellStyle name="Вычисление 2 3 2 2" xfId="6218"/>
    <cellStyle name="Вычисление 2 4" xfId="4901"/>
    <cellStyle name="Вычисление 2 4 2" xfId="5801"/>
    <cellStyle name="Гиперссылка 2" xfId="1403"/>
    <cellStyle name="Гиперссылка 3" xfId="1404"/>
    <cellStyle name="Данные (редактируемые)" xfId="34"/>
    <cellStyle name="Данные (редактируемые) 2" xfId="85"/>
    <cellStyle name="Данные (редактируемые) 2 2" xfId="2339"/>
    <cellStyle name="Данные (редактируемые) 2 2 2" xfId="5301"/>
    <cellStyle name="Данные (редактируемые) 2 2 2 2" xfId="6201"/>
    <cellStyle name="Данные (редактируемые) 2 3" xfId="4885"/>
    <cellStyle name="Данные (редактируемые) 2 3 2" xfId="5785"/>
    <cellStyle name="Данные (редактируемые) 3" xfId="127"/>
    <cellStyle name="Данные (редактируемые) 3 2" xfId="2364"/>
    <cellStyle name="Данные (редактируемые) 3 2 2" xfId="3169"/>
    <cellStyle name="Данные (редактируемые) 3 2 2 2" xfId="5695"/>
    <cellStyle name="Данные (редактируемые) 3 2 2 2 2" xfId="6595"/>
    <cellStyle name="Данные (редактируемые) 3 2 3" xfId="5750"/>
    <cellStyle name="Данные (редактируемые) 4" xfId="140"/>
    <cellStyle name="Данные (редактируемые) 4 2" xfId="2370"/>
    <cellStyle name="Данные (редактируемые) 4 2 2" xfId="5314"/>
    <cellStyle name="Данные (редактируемые) 4 2 2 2" xfId="6214"/>
    <cellStyle name="Данные (редактируемые) 4 3" xfId="4897"/>
    <cellStyle name="Данные (редактируемые) 4 3 2" xfId="5797"/>
    <cellStyle name="Данные (редактируемые) 5" xfId="215"/>
    <cellStyle name="Данные (редактируемые) 5 2" xfId="2404"/>
    <cellStyle name="Данные (редактируемые) 5 2 2" xfId="5348"/>
    <cellStyle name="Данные (редактируемые) 5 2 2 2" xfId="6248"/>
    <cellStyle name="Данные (редактируемые) 5 3" xfId="4931"/>
    <cellStyle name="Данные (редактируемые) 5 3 2" xfId="5831"/>
    <cellStyle name="Данные (редактируемые) 6" xfId="241"/>
    <cellStyle name="Данные (редактируемые) 6 2" xfId="2421"/>
    <cellStyle name="Данные (редактируемые) 6 2 2" xfId="5360"/>
    <cellStyle name="Данные (редактируемые) 6 2 2 2" xfId="6260"/>
    <cellStyle name="Данные (редактируемые) 6 3" xfId="4942"/>
    <cellStyle name="Данные (редактируемые) 6 3 2" xfId="5842"/>
    <cellStyle name="Данные (редактируемые) 7" xfId="2306"/>
    <cellStyle name="Данные (редактируемые) 7 2" xfId="5271"/>
    <cellStyle name="Данные (редактируемые) 7 2 2" xfId="6171"/>
    <cellStyle name="Данные (редактируемые) 8" xfId="4855"/>
    <cellStyle name="Данные (редактируемые) 8 2" xfId="5755"/>
    <cellStyle name="Данные (только для чтен" xfId="121"/>
    <cellStyle name="Данные (только для чтен 2" xfId="2362"/>
    <cellStyle name="Данные (только для чтен 2 2" xfId="4845"/>
    <cellStyle name="Данные (только для чтен 2 2 2" xfId="5727"/>
    <cellStyle name="Данные (только для чтен 2 2 2 2" xfId="6627"/>
    <cellStyle name="Данные (только для чтен 2 3" xfId="5749"/>
    <cellStyle name="Данные (только для чтения)" xfId="35"/>
    <cellStyle name="Данные (только для чтения) 2" xfId="70"/>
    <cellStyle name="Данные (только для чтения) 2 2" xfId="2328"/>
    <cellStyle name="Данные (только для чтения) 2 2 2" xfId="5290"/>
    <cellStyle name="Данные (только для чтения) 2 2 2 2" xfId="6190"/>
    <cellStyle name="Данные (только для чтения) 2 3" xfId="4874"/>
    <cellStyle name="Данные (только для чтения) 2 3 2" xfId="5774"/>
    <cellStyle name="Данные (только для чтения) 3" xfId="149"/>
    <cellStyle name="Данные (только для чтения) 3 2" xfId="2373"/>
    <cellStyle name="Данные (только для чтения) 3 2 2" xfId="5317"/>
    <cellStyle name="Данные (только для чтения) 3 2 2 2" xfId="6217"/>
    <cellStyle name="Данные (только для чтения) 3 3" xfId="4900"/>
    <cellStyle name="Данные (только для чтения) 3 3 2" xfId="5800"/>
    <cellStyle name="Данные (только для чтения) 4" xfId="205"/>
    <cellStyle name="Данные (только для чтения) 4 2" xfId="2396"/>
    <cellStyle name="Данные (только для чтения) 4 2 2" xfId="5340"/>
    <cellStyle name="Данные (только для чтения) 4 2 2 2" xfId="6240"/>
    <cellStyle name="Данные (только для чтения) 4 3" xfId="4923"/>
    <cellStyle name="Данные (только для чтения) 4 3 2" xfId="5823"/>
    <cellStyle name="Данные (только для чтения) 5" xfId="242"/>
    <cellStyle name="Данные (только для чтения) 5 2" xfId="2422"/>
    <cellStyle name="Данные (только для чтения) 5 2 2" xfId="5361"/>
    <cellStyle name="Данные (только для чтения) 5 2 2 2" xfId="6261"/>
    <cellStyle name="Данные (только для чтения) 5 3" xfId="4943"/>
    <cellStyle name="Данные (только для чтения) 5 3 2" xfId="5843"/>
    <cellStyle name="Данные (только для чтения) 6" xfId="2307"/>
    <cellStyle name="Данные (только для чтения) 6 2" xfId="5272"/>
    <cellStyle name="Данные (только для чтения) 6 2 2" xfId="6172"/>
    <cellStyle name="Данные (только для чтения) 7" xfId="4856"/>
    <cellStyle name="Данные (только для чтения) 7 2" xfId="5756"/>
    <cellStyle name="Данные для удаления" xfId="36"/>
    <cellStyle name="Данные для удаления 2" xfId="84"/>
    <cellStyle name="Данные для удаления 2 2" xfId="2338"/>
    <cellStyle name="Данные для удаления 2 2 2" xfId="5300"/>
    <cellStyle name="Данные для удаления 2 2 2 2" xfId="6200"/>
    <cellStyle name="Данные для удаления 2 3" xfId="4884"/>
    <cellStyle name="Данные для удаления 2 3 2" xfId="5784"/>
    <cellStyle name="Данные для удаления 3" xfId="114"/>
    <cellStyle name="Данные для удаления 3 2" xfId="2359"/>
    <cellStyle name="Данные для удаления 3 2 2" xfId="4852"/>
    <cellStyle name="Данные для удаления 3 2 2 2" xfId="5734"/>
    <cellStyle name="Данные для удаления 3 2 2 2 2" xfId="6634"/>
    <cellStyle name="Данные для удаления 3 2 3" xfId="5746"/>
    <cellStyle name="Данные для удаления 4" xfId="155"/>
    <cellStyle name="Данные для удаления 4 2" xfId="2375"/>
    <cellStyle name="Данные для удаления 4 2 2" xfId="5319"/>
    <cellStyle name="Данные для удаления 4 2 2 2" xfId="6219"/>
    <cellStyle name="Данные для удаления 4 3" xfId="4902"/>
    <cellStyle name="Данные для удаления 4 3 2" xfId="5802"/>
    <cellStyle name="Данные для удаления 5" xfId="220"/>
    <cellStyle name="Данные для удаления 5 2" xfId="2408"/>
    <cellStyle name="Данные для удаления 5 2 2" xfId="5352"/>
    <cellStyle name="Данные для удаления 5 2 2 2" xfId="6252"/>
    <cellStyle name="Данные для удаления 5 3" xfId="4935"/>
    <cellStyle name="Данные для удаления 5 3 2" xfId="5835"/>
    <cellStyle name="Данные для удаления 6" xfId="243"/>
    <cellStyle name="Данные для удаления 6 2" xfId="2423"/>
    <cellStyle name="Данные для удаления 6 2 2" xfId="5362"/>
    <cellStyle name="Данные для удаления 6 2 2 2" xfId="6262"/>
    <cellStyle name="Данные для удаления 6 3" xfId="4944"/>
    <cellStyle name="Данные для удаления 6 3 2" xfId="5844"/>
    <cellStyle name="Данные для удаления 7" xfId="2308"/>
    <cellStyle name="Данные для удаления 7 2" xfId="5273"/>
    <cellStyle name="Данные для удаления 7 2 2" xfId="6173"/>
    <cellStyle name="Данные для удаления 8" xfId="4857"/>
    <cellStyle name="Данные для удаления 8 2" xfId="5757"/>
    <cellStyle name="Денежный 2" xfId="37"/>
    <cellStyle name="Денежный 2 2" xfId="83"/>
    <cellStyle name="Денежный 2 3" xfId="122"/>
    <cellStyle name="Денежный 2 4" xfId="147"/>
    <cellStyle name="Денежный 2 5" xfId="214"/>
    <cellStyle name="Денежный 2 6" xfId="1405"/>
    <cellStyle name="Денежный 3" xfId="1045"/>
    <cellStyle name="Заголовки полей" xfId="38"/>
    <cellStyle name="Заголовки полей [печать" xfId="115"/>
    <cellStyle name="Заголовки полей [печать 2" xfId="2360"/>
    <cellStyle name="Заголовки полей [печать 2 2" xfId="4450"/>
    <cellStyle name="Заголовки полей [печать 2 2 2" xfId="5716"/>
    <cellStyle name="Заголовки полей [печать 2 2 2 2" xfId="6616"/>
    <cellStyle name="Заголовки полей [печать 2 3" xfId="5747"/>
    <cellStyle name="Заголовки полей [печать]" xfId="39"/>
    <cellStyle name="Заголовки полей [печать] 2" xfId="81"/>
    <cellStyle name="Заголовки полей [печать] 2 2" xfId="2336"/>
    <cellStyle name="Заголовки полей [печать] 2 2 2" xfId="5298"/>
    <cellStyle name="Заголовки полей [печать] 2 2 2 2" xfId="6198"/>
    <cellStyle name="Заголовки полей [печать] 2 3" xfId="4882"/>
    <cellStyle name="Заголовки полей [печать] 2 3 2" xfId="5782"/>
    <cellStyle name="Заголовки полей [печать] 3" xfId="144"/>
    <cellStyle name="Заголовки полей [печать] 3 2" xfId="2372"/>
    <cellStyle name="Заголовки полей [печать] 3 2 2" xfId="5316"/>
    <cellStyle name="Заголовки полей [печать] 3 2 2 2" xfId="6216"/>
    <cellStyle name="Заголовки полей [печать] 3 3" xfId="4899"/>
    <cellStyle name="Заголовки полей [печать] 3 3 2" xfId="5799"/>
    <cellStyle name="Заголовки полей [печать] 4" xfId="212"/>
    <cellStyle name="Заголовки полей [печать] 4 2" xfId="2402"/>
    <cellStyle name="Заголовки полей [печать] 4 2 2" xfId="5346"/>
    <cellStyle name="Заголовки полей [печать] 4 2 2 2" xfId="6246"/>
    <cellStyle name="Заголовки полей [печать] 4 3" xfId="4929"/>
    <cellStyle name="Заголовки полей [печать] 4 3 2" xfId="5829"/>
    <cellStyle name="Заголовки полей [печать] 5" xfId="245"/>
    <cellStyle name="Заголовки полей [печать] 5 2" xfId="2425"/>
    <cellStyle name="Заголовки полей [печать] 5 2 2" xfId="5364"/>
    <cellStyle name="Заголовки полей [печать] 5 2 2 2" xfId="6264"/>
    <cellStyle name="Заголовки полей [печать] 5 3" xfId="4946"/>
    <cellStyle name="Заголовки полей [печать] 5 3 2" xfId="5846"/>
    <cellStyle name="Заголовки полей [печать] 6" xfId="2310"/>
    <cellStyle name="Заголовки полей [печать] 6 2" xfId="5275"/>
    <cellStyle name="Заголовки полей [печать] 6 2 2" xfId="6175"/>
    <cellStyle name="Заголовки полей [печать] 7" xfId="4859"/>
    <cellStyle name="Заголовки полей [печать] 7 2" xfId="5759"/>
    <cellStyle name="Заголовки полей 10" xfId="282"/>
    <cellStyle name="Заголовки полей 10 2" xfId="2462"/>
    <cellStyle name="Заголовки полей 10 2 2" xfId="5401"/>
    <cellStyle name="Заголовки полей 10 2 2 2" xfId="6301"/>
    <cellStyle name="Заголовки полей 10 3" xfId="4983"/>
    <cellStyle name="Заголовки полей 10 3 2" xfId="5883"/>
    <cellStyle name="Заголовки полей 11" xfId="272"/>
    <cellStyle name="Заголовки полей 11 2" xfId="2452"/>
    <cellStyle name="Заголовки полей 11 2 2" xfId="5391"/>
    <cellStyle name="Заголовки полей 11 2 2 2" xfId="6291"/>
    <cellStyle name="Заголовки полей 11 3" xfId="4973"/>
    <cellStyle name="Заголовки полей 11 3 2" xfId="5873"/>
    <cellStyle name="Заголовки полей 12" xfId="280"/>
    <cellStyle name="Заголовки полей 12 2" xfId="2460"/>
    <cellStyle name="Заголовки полей 12 2 2" xfId="5399"/>
    <cellStyle name="Заголовки полей 12 2 2 2" xfId="6299"/>
    <cellStyle name="Заголовки полей 12 3" xfId="4981"/>
    <cellStyle name="Заголовки полей 12 3 2" xfId="5881"/>
    <cellStyle name="Заголовки полей 13" xfId="276"/>
    <cellStyle name="Заголовки полей 13 2" xfId="2456"/>
    <cellStyle name="Заголовки полей 13 2 2" xfId="5395"/>
    <cellStyle name="Заголовки полей 13 2 2 2" xfId="6295"/>
    <cellStyle name="Заголовки полей 13 3" xfId="4977"/>
    <cellStyle name="Заголовки полей 13 3 2" xfId="5877"/>
    <cellStyle name="Заголовки полей 14" xfId="279"/>
    <cellStyle name="Заголовки полей 14 2" xfId="2459"/>
    <cellStyle name="Заголовки полей 14 2 2" xfId="5398"/>
    <cellStyle name="Заголовки полей 14 2 2 2" xfId="6298"/>
    <cellStyle name="Заголовки полей 14 3" xfId="4980"/>
    <cellStyle name="Заголовки полей 14 3 2" xfId="5880"/>
    <cellStyle name="Заголовки полей 15" xfId="297"/>
    <cellStyle name="Заголовки полей 15 2" xfId="2477"/>
    <cellStyle name="Заголовки полей 15 2 2" xfId="5416"/>
    <cellStyle name="Заголовки полей 15 2 2 2" xfId="6316"/>
    <cellStyle name="Заголовки полей 15 3" xfId="4998"/>
    <cellStyle name="Заголовки полей 15 3 2" xfId="5898"/>
    <cellStyle name="Заголовки полей 16" xfId="318"/>
    <cellStyle name="Заголовки полей 16 2" xfId="2498"/>
    <cellStyle name="Заголовки полей 16 2 2" xfId="5437"/>
    <cellStyle name="Заголовки полей 16 2 2 2" xfId="6337"/>
    <cellStyle name="Заголовки полей 16 3" xfId="5019"/>
    <cellStyle name="Заголовки полей 16 3 2" xfId="5919"/>
    <cellStyle name="Заголовки полей 17" xfId="320"/>
    <cellStyle name="Заголовки полей 17 2" xfId="2500"/>
    <cellStyle name="Заголовки полей 17 2 2" xfId="5439"/>
    <cellStyle name="Заголовки полей 17 2 2 2" xfId="6339"/>
    <cellStyle name="Заголовки полей 17 3" xfId="5021"/>
    <cellStyle name="Заголовки полей 17 3 2" xfId="5921"/>
    <cellStyle name="Заголовки полей 18" xfId="323"/>
    <cellStyle name="Заголовки полей 18 2" xfId="2503"/>
    <cellStyle name="Заголовки полей 18 2 2" xfId="5442"/>
    <cellStyle name="Заголовки полей 18 2 2 2" xfId="6342"/>
    <cellStyle name="Заголовки полей 18 3" xfId="5024"/>
    <cellStyle name="Заголовки полей 18 3 2" xfId="5924"/>
    <cellStyle name="Заголовки полей 19" xfId="325"/>
    <cellStyle name="Заголовки полей 19 2" xfId="2505"/>
    <cellStyle name="Заголовки полей 19 2 2" xfId="5444"/>
    <cellStyle name="Заголовки полей 19 2 2 2" xfId="6344"/>
    <cellStyle name="Заголовки полей 19 3" xfId="5026"/>
    <cellStyle name="Заголовки полей 19 3 2" xfId="5926"/>
    <cellStyle name="Заголовки полей 2" xfId="82"/>
    <cellStyle name="Заголовки полей 2 2" xfId="2337"/>
    <cellStyle name="Заголовки полей 2 2 2" xfId="5299"/>
    <cellStyle name="Заголовки полей 2 2 2 2" xfId="6199"/>
    <cellStyle name="Заголовки полей 2 3" xfId="4883"/>
    <cellStyle name="Заголовки полей 2 3 2" xfId="5783"/>
    <cellStyle name="Заголовки полей 20" xfId="328"/>
    <cellStyle name="Заголовки полей 20 2" xfId="2508"/>
    <cellStyle name="Заголовки полей 20 2 2" xfId="5447"/>
    <cellStyle name="Заголовки полей 20 2 2 2" xfId="6347"/>
    <cellStyle name="Заголовки полей 20 3" xfId="5029"/>
    <cellStyle name="Заголовки полей 20 3 2" xfId="5929"/>
    <cellStyle name="Заголовки полей 21" xfId="331"/>
    <cellStyle name="Заголовки полей 21 2" xfId="2511"/>
    <cellStyle name="Заголовки полей 21 2 2" xfId="5450"/>
    <cellStyle name="Заголовки полей 21 2 2 2" xfId="6350"/>
    <cellStyle name="Заголовки полей 21 3" xfId="5032"/>
    <cellStyle name="Заголовки полей 21 3 2" xfId="5932"/>
    <cellStyle name="Заголовки полей 22" xfId="335"/>
    <cellStyle name="Заголовки полей 22 2" xfId="2515"/>
    <cellStyle name="Заголовки полей 22 2 2" xfId="5454"/>
    <cellStyle name="Заголовки полей 22 2 2 2" xfId="6354"/>
    <cellStyle name="Заголовки полей 22 3" xfId="5036"/>
    <cellStyle name="Заголовки полей 22 3 2" xfId="5936"/>
    <cellStyle name="Заголовки полей 23" xfId="330"/>
    <cellStyle name="Заголовки полей 23 2" xfId="2510"/>
    <cellStyle name="Заголовки полей 23 2 2" xfId="5449"/>
    <cellStyle name="Заголовки полей 23 2 2 2" xfId="6349"/>
    <cellStyle name="Заголовки полей 23 3" xfId="5031"/>
    <cellStyle name="Заголовки полей 23 3 2" xfId="5931"/>
    <cellStyle name="Заголовки полей 24" xfId="342"/>
    <cellStyle name="Заголовки полей 24 2" xfId="2522"/>
    <cellStyle name="Заголовки полей 24 2 2" xfId="5461"/>
    <cellStyle name="Заголовки полей 24 2 2 2" xfId="6361"/>
    <cellStyle name="Заголовки полей 24 3" xfId="5043"/>
    <cellStyle name="Заголовки полей 24 3 2" xfId="5943"/>
    <cellStyle name="Заголовки полей 25" xfId="344"/>
    <cellStyle name="Заголовки полей 25 2" xfId="2524"/>
    <cellStyle name="Заголовки полей 25 2 2" xfId="5463"/>
    <cellStyle name="Заголовки полей 25 2 2 2" xfId="6363"/>
    <cellStyle name="Заголовки полей 25 3" xfId="5045"/>
    <cellStyle name="Заголовки полей 25 3 2" xfId="5945"/>
    <cellStyle name="Заголовки полей 26" xfId="347"/>
    <cellStyle name="Заголовки полей 26 2" xfId="2527"/>
    <cellStyle name="Заголовки полей 26 2 2" xfId="5466"/>
    <cellStyle name="Заголовки полей 26 2 2 2" xfId="6366"/>
    <cellStyle name="Заголовки полей 26 3" xfId="5048"/>
    <cellStyle name="Заголовки полей 26 3 2" xfId="5948"/>
    <cellStyle name="Заголовки полей 27" xfId="350"/>
    <cellStyle name="Заголовки полей 27 2" xfId="2530"/>
    <cellStyle name="Заголовки полей 27 2 2" xfId="5469"/>
    <cellStyle name="Заголовки полей 27 2 2 2" xfId="6369"/>
    <cellStyle name="Заголовки полей 27 3" xfId="5051"/>
    <cellStyle name="Заголовки полей 27 3 2" xfId="5951"/>
    <cellStyle name="Заголовки полей 28" xfId="354"/>
    <cellStyle name="Заголовки полей 28 2" xfId="2534"/>
    <cellStyle name="Заголовки полей 28 2 2" xfId="5473"/>
    <cellStyle name="Заголовки полей 28 2 2 2" xfId="6373"/>
    <cellStyle name="Заголовки полей 28 3" xfId="5055"/>
    <cellStyle name="Заголовки полей 28 3 2" xfId="5955"/>
    <cellStyle name="Заголовки полей 29" xfId="349"/>
    <cellStyle name="Заголовки полей 29 2" xfId="2529"/>
    <cellStyle name="Заголовки полей 29 2 2" xfId="5468"/>
    <cellStyle name="Заголовки полей 29 2 2 2" xfId="6368"/>
    <cellStyle name="Заголовки полей 29 3" xfId="5050"/>
    <cellStyle name="Заголовки полей 29 3 2" xfId="5950"/>
    <cellStyle name="Заголовки полей 3" xfId="112"/>
    <cellStyle name="Заголовки полей 3 2" xfId="2357"/>
    <cellStyle name="Заголовки полей 3 2 2" xfId="4827"/>
    <cellStyle name="Заголовки полей 3 2 2 2" xfId="5718"/>
    <cellStyle name="Заголовки полей 3 2 2 2 2" xfId="6618"/>
    <cellStyle name="Заголовки полей 3 2 3" xfId="5744"/>
    <cellStyle name="Заголовки полей 30" xfId="358"/>
    <cellStyle name="Заголовки полей 30 2" xfId="2538"/>
    <cellStyle name="Заголовки полей 30 2 2" xfId="5477"/>
    <cellStyle name="Заголовки полей 30 2 2 2" xfId="6377"/>
    <cellStyle name="Заголовки полей 30 3" xfId="5059"/>
    <cellStyle name="Заголовки полей 30 3 2" xfId="5959"/>
    <cellStyle name="Заголовки полей 31" xfId="360"/>
    <cellStyle name="Заголовки полей 31 2" xfId="2540"/>
    <cellStyle name="Заголовки полей 31 2 2" xfId="5479"/>
    <cellStyle name="Заголовки полей 31 2 2 2" xfId="6379"/>
    <cellStyle name="Заголовки полей 31 3" xfId="5061"/>
    <cellStyle name="Заголовки полей 31 3 2" xfId="5961"/>
    <cellStyle name="Заголовки полей 32" xfId="362"/>
    <cellStyle name="Заголовки полей 32 2" xfId="2542"/>
    <cellStyle name="Заголовки полей 32 2 2" xfId="5481"/>
    <cellStyle name="Заголовки полей 32 2 2 2" xfId="6381"/>
    <cellStyle name="Заголовки полей 32 3" xfId="5063"/>
    <cellStyle name="Заголовки полей 32 3 2" xfId="5963"/>
    <cellStyle name="Заголовки полей 33" xfId="368"/>
    <cellStyle name="Заголовки полей 33 2" xfId="2548"/>
    <cellStyle name="Заголовки полей 33 2 2" xfId="5487"/>
    <cellStyle name="Заголовки полей 33 2 2 2" xfId="6387"/>
    <cellStyle name="Заголовки полей 33 3" xfId="5069"/>
    <cellStyle name="Заголовки полей 33 3 2" xfId="5969"/>
    <cellStyle name="Заголовки полей 34" xfId="375"/>
    <cellStyle name="Заголовки полей 34 2" xfId="2555"/>
    <cellStyle name="Заголовки полей 34 2 2" xfId="5494"/>
    <cellStyle name="Заголовки полей 34 2 2 2" xfId="6394"/>
    <cellStyle name="Заголовки полей 34 3" xfId="5076"/>
    <cellStyle name="Заголовки полей 34 3 2" xfId="5976"/>
    <cellStyle name="Заголовки полей 35" xfId="385"/>
    <cellStyle name="Заголовки полей 35 2" xfId="2565"/>
    <cellStyle name="Заголовки полей 35 2 2" xfId="5504"/>
    <cellStyle name="Заголовки полей 35 2 2 2" xfId="6404"/>
    <cellStyle name="Заголовки полей 35 3" xfId="5086"/>
    <cellStyle name="Заголовки полей 35 3 2" xfId="5986"/>
    <cellStyle name="Заголовки полей 36" xfId="387"/>
    <cellStyle name="Заголовки полей 36 2" xfId="2567"/>
    <cellStyle name="Заголовки полей 36 2 2" xfId="5506"/>
    <cellStyle name="Заголовки полей 36 2 2 2" xfId="6406"/>
    <cellStyle name="Заголовки полей 36 3" xfId="5088"/>
    <cellStyle name="Заголовки полей 36 3 2" xfId="5988"/>
    <cellStyle name="Заголовки полей 37" xfId="390"/>
    <cellStyle name="Заголовки полей 37 2" xfId="2570"/>
    <cellStyle name="Заголовки полей 37 2 2" xfId="5509"/>
    <cellStyle name="Заголовки полей 37 2 2 2" xfId="6409"/>
    <cellStyle name="Заголовки полей 37 3" xfId="5091"/>
    <cellStyle name="Заголовки полей 37 3 2" xfId="5991"/>
    <cellStyle name="Заголовки полей 38" xfId="382"/>
    <cellStyle name="Заголовки полей 38 2" xfId="2562"/>
    <cellStyle name="Заголовки полей 38 2 2" xfId="5501"/>
    <cellStyle name="Заголовки полей 38 2 2 2" xfId="6401"/>
    <cellStyle name="Заголовки полей 38 3" xfId="5083"/>
    <cellStyle name="Заголовки полей 38 3 2" xfId="5983"/>
    <cellStyle name="Заголовки полей 39" xfId="407"/>
    <cellStyle name="Заголовки полей 39 2" xfId="2587"/>
    <cellStyle name="Заголовки полей 39 2 2" xfId="5526"/>
    <cellStyle name="Заголовки полей 39 2 2 2" xfId="6426"/>
    <cellStyle name="Заголовки полей 39 3" xfId="5108"/>
    <cellStyle name="Заголовки полей 39 3 2" xfId="6008"/>
    <cellStyle name="Заголовки полей 4" xfId="163"/>
    <cellStyle name="Заголовки полей 4 2" xfId="2376"/>
    <cellStyle name="Заголовки полей 4 2 2" xfId="5320"/>
    <cellStyle name="Заголовки полей 4 2 2 2" xfId="6220"/>
    <cellStyle name="Заголовки полей 4 3" xfId="4903"/>
    <cellStyle name="Заголовки полей 4 3 2" xfId="5803"/>
    <cellStyle name="Заголовки полей 40" xfId="411"/>
    <cellStyle name="Заголовки полей 40 2" xfId="2591"/>
    <cellStyle name="Заголовки полей 40 2 2" xfId="5530"/>
    <cellStyle name="Заголовки полей 40 2 2 2" xfId="6430"/>
    <cellStyle name="Заголовки полей 40 3" xfId="5112"/>
    <cellStyle name="Заголовки полей 40 3 2" xfId="6012"/>
    <cellStyle name="Заголовки полей 41" xfId="415"/>
    <cellStyle name="Заголовки полей 41 2" xfId="2595"/>
    <cellStyle name="Заголовки полей 41 2 2" xfId="5534"/>
    <cellStyle name="Заголовки полей 41 2 2 2" xfId="6434"/>
    <cellStyle name="Заголовки полей 41 3" xfId="5116"/>
    <cellStyle name="Заголовки полей 41 3 2" xfId="6016"/>
    <cellStyle name="Заголовки полей 42" xfId="410"/>
    <cellStyle name="Заголовки полей 42 2" xfId="2590"/>
    <cellStyle name="Заголовки полей 42 2 2" xfId="5529"/>
    <cellStyle name="Заголовки полей 42 2 2 2" xfId="6429"/>
    <cellStyle name="Заголовки полей 42 3" xfId="5111"/>
    <cellStyle name="Заголовки полей 42 3 2" xfId="6011"/>
    <cellStyle name="Заголовки полей 43" xfId="406"/>
    <cellStyle name="Заголовки полей 43 2" xfId="2586"/>
    <cellStyle name="Заголовки полей 43 2 2" xfId="5525"/>
    <cellStyle name="Заголовки полей 43 2 2 2" xfId="6425"/>
    <cellStyle name="Заголовки полей 43 3" xfId="5107"/>
    <cellStyle name="Заголовки полей 43 3 2" xfId="6007"/>
    <cellStyle name="Заголовки полей 44" xfId="409"/>
    <cellStyle name="Заголовки полей 44 2" xfId="2589"/>
    <cellStyle name="Заголовки полей 44 2 2" xfId="5528"/>
    <cellStyle name="Заголовки полей 44 2 2 2" xfId="6428"/>
    <cellStyle name="Заголовки полей 44 3" xfId="5110"/>
    <cellStyle name="Заголовки полей 44 3 2" xfId="6010"/>
    <cellStyle name="Заголовки полей 45" xfId="425"/>
    <cellStyle name="Заголовки полей 45 2" xfId="2605"/>
    <cellStyle name="Заголовки полей 45 2 2" xfId="5544"/>
    <cellStyle name="Заголовки полей 45 2 2 2" xfId="6444"/>
    <cellStyle name="Заголовки полей 45 3" xfId="5126"/>
    <cellStyle name="Заголовки полей 45 3 2" xfId="6026"/>
    <cellStyle name="Заголовки полей 46" xfId="432"/>
    <cellStyle name="Заголовки полей 46 2" xfId="2612"/>
    <cellStyle name="Заголовки полей 46 2 2" xfId="5551"/>
    <cellStyle name="Заголовки полей 46 2 2 2" xfId="6451"/>
    <cellStyle name="Заголовки полей 46 3" xfId="5133"/>
    <cellStyle name="Заголовки полей 46 3 2" xfId="6033"/>
    <cellStyle name="Заголовки полей 47" xfId="443"/>
    <cellStyle name="Заголовки полей 47 2" xfId="2623"/>
    <cellStyle name="Заголовки полей 47 2 2" xfId="5562"/>
    <cellStyle name="Заголовки полей 47 2 2 2" xfId="6462"/>
    <cellStyle name="Заголовки полей 47 3" xfId="5144"/>
    <cellStyle name="Заголовки полей 47 3 2" xfId="6044"/>
    <cellStyle name="Заголовки полей 48" xfId="447"/>
    <cellStyle name="Заголовки полей 48 2" xfId="2627"/>
    <cellStyle name="Заголовки полей 48 2 2" xfId="5566"/>
    <cellStyle name="Заголовки полей 48 2 2 2" xfId="6466"/>
    <cellStyle name="Заголовки полей 48 3" xfId="5148"/>
    <cellStyle name="Заголовки полей 48 3 2" xfId="6048"/>
    <cellStyle name="Заголовки полей 49" xfId="434"/>
    <cellStyle name="Заголовки полей 49 2" xfId="2614"/>
    <cellStyle name="Заголовки полей 49 2 2" xfId="5553"/>
    <cellStyle name="Заголовки полей 49 2 2 2" xfId="6453"/>
    <cellStyle name="Заголовки полей 49 3" xfId="5135"/>
    <cellStyle name="Заголовки полей 49 3 2" xfId="6035"/>
    <cellStyle name="Заголовки полей 5" xfId="213"/>
    <cellStyle name="Заголовки полей 5 2" xfId="2403"/>
    <cellStyle name="Заголовки полей 5 2 2" xfId="5347"/>
    <cellStyle name="Заголовки полей 5 2 2 2" xfId="6247"/>
    <cellStyle name="Заголовки полей 5 3" xfId="4930"/>
    <cellStyle name="Заголовки полей 5 3 2" xfId="5830"/>
    <cellStyle name="Заголовки полей 50" xfId="457"/>
    <cellStyle name="Заголовки полей 50 2" xfId="2637"/>
    <cellStyle name="Заголовки полей 50 2 2" xfId="5576"/>
    <cellStyle name="Заголовки полей 50 2 2 2" xfId="6476"/>
    <cellStyle name="Заголовки полей 50 3" xfId="5158"/>
    <cellStyle name="Заголовки полей 50 3 2" xfId="6058"/>
    <cellStyle name="Заголовки полей 51" xfId="461"/>
    <cellStyle name="Заголовки полей 51 2" xfId="2641"/>
    <cellStyle name="Заголовки полей 51 2 2" xfId="5580"/>
    <cellStyle name="Заголовки полей 51 2 2 2" xfId="6480"/>
    <cellStyle name="Заголовки полей 51 3" xfId="5162"/>
    <cellStyle name="Заголовки полей 51 3 2" xfId="6062"/>
    <cellStyle name="Заголовки полей 52" xfId="465"/>
    <cellStyle name="Заголовки полей 52 2" xfId="2645"/>
    <cellStyle name="Заголовки полей 52 2 2" xfId="5584"/>
    <cellStyle name="Заголовки полей 52 2 2 2" xfId="6484"/>
    <cellStyle name="Заголовки полей 52 3" xfId="5166"/>
    <cellStyle name="Заголовки полей 52 3 2" xfId="6066"/>
    <cellStyle name="Заголовки полей 53" xfId="442"/>
    <cellStyle name="Заголовки полей 53 2" xfId="2622"/>
    <cellStyle name="Заголовки полей 53 2 2" xfId="5561"/>
    <cellStyle name="Заголовки полей 53 2 2 2" xfId="6461"/>
    <cellStyle name="Заголовки полей 53 3" xfId="5143"/>
    <cellStyle name="Заголовки полей 53 3 2" xfId="6043"/>
    <cellStyle name="Заголовки полей 54" xfId="470"/>
    <cellStyle name="Заголовки полей 54 2" xfId="2650"/>
    <cellStyle name="Заголовки полей 54 2 2" xfId="5589"/>
    <cellStyle name="Заголовки полей 54 2 2 2" xfId="6489"/>
    <cellStyle name="Заголовки полей 54 3" xfId="5171"/>
    <cellStyle name="Заголовки полей 54 3 2" xfId="6071"/>
    <cellStyle name="Заголовки полей 55" xfId="459"/>
    <cellStyle name="Заголовки полей 55 2" xfId="2639"/>
    <cellStyle name="Заголовки полей 55 2 2" xfId="5578"/>
    <cellStyle name="Заголовки полей 55 2 2 2" xfId="6478"/>
    <cellStyle name="Заголовки полей 55 3" xfId="5160"/>
    <cellStyle name="Заголовки полей 55 3 2" xfId="6060"/>
    <cellStyle name="Заголовки полей 56" xfId="476"/>
    <cellStyle name="Заголовки полей 56 2" xfId="2656"/>
    <cellStyle name="Заголовки полей 56 2 2" xfId="5595"/>
    <cellStyle name="Заголовки полей 56 2 2 2" xfId="6495"/>
    <cellStyle name="Заголовки полей 56 3" xfId="5177"/>
    <cellStyle name="Заголовки полей 56 3 2" xfId="6077"/>
    <cellStyle name="Заголовки полей 57" xfId="479"/>
    <cellStyle name="Заголовки полей 57 2" xfId="2659"/>
    <cellStyle name="Заголовки полей 57 2 2" xfId="5598"/>
    <cellStyle name="Заголовки полей 57 2 2 2" xfId="6498"/>
    <cellStyle name="Заголовки полей 57 3" xfId="5180"/>
    <cellStyle name="Заголовки полей 57 3 2" xfId="6080"/>
    <cellStyle name="Заголовки полей 58" xfId="474"/>
    <cellStyle name="Заголовки полей 58 2" xfId="2654"/>
    <cellStyle name="Заголовки полей 58 2 2" xfId="5593"/>
    <cellStyle name="Заголовки полей 58 2 2 2" xfId="6493"/>
    <cellStyle name="Заголовки полей 58 3" xfId="5175"/>
    <cellStyle name="Заголовки полей 58 3 2" xfId="6075"/>
    <cellStyle name="Заголовки полей 59" xfId="437"/>
    <cellStyle name="Заголовки полей 59 2" xfId="2617"/>
    <cellStyle name="Заголовки полей 59 2 2" xfId="5556"/>
    <cellStyle name="Заголовки полей 59 2 2 2" xfId="6456"/>
    <cellStyle name="Заголовки полей 59 3" xfId="5138"/>
    <cellStyle name="Заголовки полей 59 3 2" xfId="6038"/>
    <cellStyle name="Заголовки полей 6" xfId="244"/>
    <cellStyle name="Заголовки полей 6 2" xfId="2424"/>
    <cellStyle name="Заголовки полей 6 2 2" xfId="5363"/>
    <cellStyle name="Заголовки полей 6 2 2 2" xfId="6263"/>
    <cellStyle name="Заголовки полей 6 3" xfId="4945"/>
    <cellStyle name="Заголовки полей 6 3 2" xfId="5845"/>
    <cellStyle name="Заголовки полей 60" xfId="487"/>
    <cellStyle name="Заголовки полей 60 2" xfId="2667"/>
    <cellStyle name="Заголовки полей 60 2 2" xfId="5606"/>
    <cellStyle name="Заголовки полей 60 2 2 2" xfId="6506"/>
    <cellStyle name="Заголовки полей 60 3" xfId="5188"/>
    <cellStyle name="Заголовки полей 60 3 2" xfId="6088"/>
    <cellStyle name="Заголовки полей 61" xfId="483"/>
    <cellStyle name="Заголовки полей 61 2" xfId="2663"/>
    <cellStyle name="Заголовки полей 61 2 2" xfId="5602"/>
    <cellStyle name="Заголовки полей 61 2 2 2" xfId="6502"/>
    <cellStyle name="Заголовки полей 61 3" xfId="5184"/>
    <cellStyle name="Заголовки полей 61 3 2" xfId="6084"/>
    <cellStyle name="Заголовки полей 62" xfId="497"/>
    <cellStyle name="Заголовки полей 62 2" xfId="2677"/>
    <cellStyle name="Заголовки полей 62 2 2" xfId="5616"/>
    <cellStyle name="Заголовки полей 62 2 2 2" xfId="6516"/>
    <cellStyle name="Заголовки полей 62 3" xfId="5198"/>
    <cellStyle name="Заголовки полей 62 3 2" xfId="6098"/>
    <cellStyle name="Заголовки полей 63" xfId="472"/>
    <cellStyle name="Заголовки полей 63 2" xfId="2652"/>
    <cellStyle name="Заголовки полей 63 2 2" xfId="5591"/>
    <cellStyle name="Заголовки полей 63 2 2 2" xfId="6491"/>
    <cellStyle name="Заголовки полей 63 3" xfId="5173"/>
    <cellStyle name="Заголовки полей 63 3 2" xfId="6073"/>
    <cellStyle name="Заголовки полей 64" xfId="492"/>
    <cellStyle name="Заголовки полей 64 2" xfId="2672"/>
    <cellStyle name="Заголовки полей 64 2 2" xfId="5611"/>
    <cellStyle name="Заголовки полей 64 2 2 2" xfId="6511"/>
    <cellStyle name="Заголовки полей 64 3" xfId="5193"/>
    <cellStyle name="Заголовки полей 64 3 2" xfId="6093"/>
    <cellStyle name="Заголовки полей 65" xfId="499"/>
    <cellStyle name="Заголовки полей 65 2" xfId="2679"/>
    <cellStyle name="Заголовки полей 65 2 2" xfId="5618"/>
    <cellStyle name="Заголовки полей 65 2 2 2" xfId="6518"/>
    <cellStyle name="Заголовки полей 65 3" xfId="5200"/>
    <cellStyle name="Заголовки полей 65 3 2" xfId="6100"/>
    <cellStyle name="Заголовки полей 66" xfId="505"/>
    <cellStyle name="Заголовки полей 66 2" xfId="2685"/>
    <cellStyle name="Заголовки полей 66 2 2" xfId="5624"/>
    <cellStyle name="Заголовки полей 66 2 2 2" xfId="6524"/>
    <cellStyle name="Заголовки полей 66 3" xfId="5206"/>
    <cellStyle name="Заголовки полей 66 3 2" xfId="6106"/>
    <cellStyle name="Заголовки полей 67" xfId="507"/>
    <cellStyle name="Заголовки полей 67 2" xfId="2687"/>
    <cellStyle name="Заголовки полей 67 2 2" xfId="5626"/>
    <cellStyle name="Заголовки полей 67 2 2 2" xfId="6526"/>
    <cellStyle name="Заголовки полей 67 3" xfId="5208"/>
    <cellStyle name="Заголовки полей 67 3 2" xfId="6108"/>
    <cellStyle name="Заголовки полей 68" xfId="460"/>
    <cellStyle name="Заголовки полей 68 2" xfId="2640"/>
    <cellStyle name="Заголовки полей 68 2 2" xfId="5579"/>
    <cellStyle name="Заголовки полей 68 2 2 2" xfId="6479"/>
    <cellStyle name="Заголовки полей 68 3" xfId="5161"/>
    <cellStyle name="Заголовки полей 68 3 2" xfId="6061"/>
    <cellStyle name="Заголовки полей 69" xfId="513"/>
    <cellStyle name="Заголовки полей 69 2" xfId="2693"/>
    <cellStyle name="Заголовки полей 69 2 2" xfId="5632"/>
    <cellStyle name="Заголовки полей 69 2 2 2" xfId="6532"/>
    <cellStyle name="Заголовки полей 69 3" xfId="5214"/>
    <cellStyle name="Заголовки полей 69 3 2" xfId="6114"/>
    <cellStyle name="Заголовки полей 7" xfId="254"/>
    <cellStyle name="Заголовки полей 7 2" xfId="2434"/>
    <cellStyle name="Заголовки полей 7 2 2" xfId="5373"/>
    <cellStyle name="Заголовки полей 7 2 2 2" xfId="6273"/>
    <cellStyle name="Заголовки полей 7 3" xfId="4955"/>
    <cellStyle name="Заголовки полей 7 3 2" xfId="5855"/>
    <cellStyle name="Заголовки полей 70" xfId="526"/>
    <cellStyle name="Заголовки полей 70 2" xfId="2706"/>
    <cellStyle name="Заголовки полей 70 2 2" xfId="5645"/>
    <cellStyle name="Заголовки полей 70 2 2 2" xfId="6545"/>
    <cellStyle name="Заголовки полей 70 3" xfId="5227"/>
    <cellStyle name="Заголовки полей 70 3 2" xfId="6127"/>
    <cellStyle name="Заголовки полей 71" xfId="517"/>
    <cellStyle name="Заголовки полей 71 2" xfId="2697"/>
    <cellStyle name="Заголовки полей 71 2 2" xfId="5636"/>
    <cellStyle name="Заголовки полей 71 2 2 2" xfId="6536"/>
    <cellStyle name="Заголовки полей 71 3" xfId="5218"/>
    <cellStyle name="Заголовки полей 71 3 2" xfId="6118"/>
    <cellStyle name="Заголовки полей 72" xfId="524"/>
    <cellStyle name="Заголовки полей 72 2" xfId="2704"/>
    <cellStyle name="Заголовки полей 72 2 2" xfId="5643"/>
    <cellStyle name="Заголовки полей 72 2 2 2" xfId="6543"/>
    <cellStyle name="Заголовки полей 72 3" xfId="5225"/>
    <cellStyle name="Заголовки полей 72 3 2" xfId="6125"/>
    <cellStyle name="Заголовки полей 73" xfId="518"/>
    <cellStyle name="Заголовки полей 73 2" xfId="2698"/>
    <cellStyle name="Заголовки полей 73 2 2" xfId="5637"/>
    <cellStyle name="Заголовки полей 73 2 2 2" xfId="6537"/>
    <cellStyle name="Заголовки полей 73 3" xfId="5219"/>
    <cellStyle name="Заголовки полей 73 3 2" xfId="6119"/>
    <cellStyle name="Заголовки полей 74" xfId="536"/>
    <cellStyle name="Заголовки полей 74 2" xfId="2716"/>
    <cellStyle name="Заголовки полей 74 2 2" xfId="5655"/>
    <cellStyle name="Заголовки полей 74 2 2 2" xfId="6555"/>
    <cellStyle name="Заголовки полей 74 3" xfId="5237"/>
    <cellStyle name="Заголовки полей 74 3 2" xfId="6137"/>
    <cellStyle name="Заголовки полей 75" xfId="543"/>
    <cellStyle name="Заголовки полей 75 2" xfId="2723"/>
    <cellStyle name="Заголовки полей 75 2 2" xfId="5662"/>
    <cellStyle name="Заголовки полей 75 2 2 2" xfId="6562"/>
    <cellStyle name="Заголовки полей 75 3" xfId="5244"/>
    <cellStyle name="Заголовки полей 75 3 2" xfId="6144"/>
    <cellStyle name="Заголовки полей 76" xfId="548"/>
    <cellStyle name="Заголовки полей 76 2" xfId="2728"/>
    <cellStyle name="Заголовки полей 76 2 2" xfId="5667"/>
    <cellStyle name="Заголовки полей 76 2 2 2" xfId="6567"/>
    <cellStyle name="Заголовки полей 76 3" xfId="5249"/>
    <cellStyle name="Заголовки полей 76 3 2" xfId="6149"/>
    <cellStyle name="Заголовки полей 77" xfId="545"/>
    <cellStyle name="Заголовки полей 77 2" xfId="2725"/>
    <cellStyle name="Заголовки полей 77 2 2" xfId="5664"/>
    <cellStyle name="Заголовки полей 77 2 2 2" xfId="6564"/>
    <cellStyle name="Заголовки полей 77 3" xfId="5246"/>
    <cellStyle name="Заголовки полей 77 3 2" xfId="6146"/>
    <cellStyle name="Заголовки полей 78" xfId="549"/>
    <cellStyle name="Заголовки полей 78 2" xfId="2729"/>
    <cellStyle name="Заголовки полей 78 2 2" xfId="5668"/>
    <cellStyle name="Заголовки полей 78 2 2 2" xfId="6568"/>
    <cellStyle name="Заголовки полей 78 3" xfId="5250"/>
    <cellStyle name="Заголовки полей 78 3 2" xfId="6150"/>
    <cellStyle name="Заголовки полей 79" xfId="557"/>
    <cellStyle name="Заголовки полей 79 2" xfId="2737"/>
    <cellStyle name="Заголовки полей 79 2 2" xfId="5676"/>
    <cellStyle name="Заголовки полей 79 2 2 2" xfId="6576"/>
    <cellStyle name="Заголовки полей 79 3" xfId="5258"/>
    <cellStyle name="Заголовки полей 79 3 2" xfId="6158"/>
    <cellStyle name="Заголовки полей 8" xfId="274"/>
    <cellStyle name="Заголовки полей 8 2" xfId="2454"/>
    <cellStyle name="Заголовки полей 8 2 2" xfId="5393"/>
    <cellStyle name="Заголовки полей 8 2 2 2" xfId="6293"/>
    <cellStyle name="Заголовки полей 8 3" xfId="4975"/>
    <cellStyle name="Заголовки полей 8 3 2" xfId="5875"/>
    <cellStyle name="Заголовки полей 80" xfId="563"/>
    <cellStyle name="Заголовки полей 80 2" xfId="2743"/>
    <cellStyle name="Заголовки полей 80 2 2" xfId="5682"/>
    <cellStyle name="Заголовки полей 80 2 2 2" xfId="6582"/>
    <cellStyle name="Заголовки полей 80 3" xfId="5264"/>
    <cellStyle name="Заголовки полей 80 3 2" xfId="6164"/>
    <cellStyle name="Заголовки полей 81" xfId="2309"/>
    <cellStyle name="Заголовки полей 81 2" xfId="5274"/>
    <cellStyle name="Заголовки полей 81 2 2" xfId="6174"/>
    <cellStyle name="Заголовки полей 82" xfId="2275"/>
    <cellStyle name="Заголовки полей 82 2" xfId="5269"/>
    <cellStyle name="Заголовки полей 82 2 2" xfId="6169"/>
    <cellStyle name="Заголовки полей 83" xfId="3135"/>
    <cellStyle name="Заголовки полей 83 2" xfId="5690"/>
    <cellStyle name="Заголовки полей 83 2 2" xfId="6590"/>
    <cellStyle name="Заголовки полей 84" xfId="3137"/>
    <cellStyle name="Заголовки полей 84 2" xfId="5692"/>
    <cellStyle name="Заголовки полей 84 2 2" xfId="6592"/>
    <cellStyle name="Заголовки полей 85" xfId="3170"/>
    <cellStyle name="Заголовки полей 85 2" xfId="5696"/>
    <cellStyle name="Заголовки полей 85 2 2" xfId="6596"/>
    <cellStyle name="Заголовки полей 86" xfId="3186"/>
    <cellStyle name="Заголовки полей 86 2" xfId="5704"/>
    <cellStyle name="Заголовки полей 86 2 2" xfId="6604"/>
    <cellStyle name="Заголовки полей 87" xfId="3177"/>
    <cellStyle name="Заголовки полей 87 2" xfId="5700"/>
    <cellStyle name="Заголовки полей 87 2 2" xfId="6600"/>
    <cellStyle name="Заголовки полей 88" xfId="3567"/>
    <cellStyle name="Заголовки полей 88 2" xfId="5707"/>
    <cellStyle name="Заголовки полей 88 2 2" xfId="6607"/>
    <cellStyle name="Заголовки полей 89" xfId="3562"/>
    <cellStyle name="Заголовки полей 89 2" xfId="5706"/>
    <cellStyle name="Заголовки полей 89 2 2" xfId="6606"/>
    <cellStyle name="Заголовки полей 9" xfId="266"/>
    <cellStyle name="Заголовки полей 9 2" xfId="2446"/>
    <cellStyle name="Заголовки полей 9 2 2" xfId="5385"/>
    <cellStyle name="Заголовки полей 9 2 2 2" xfId="6285"/>
    <cellStyle name="Заголовки полей 9 3" xfId="4967"/>
    <cellStyle name="Заголовки полей 9 3 2" xfId="5867"/>
    <cellStyle name="Заголовки полей 90" xfId="4848"/>
    <cellStyle name="Заголовки полей 90 2" xfId="5730"/>
    <cellStyle name="Заголовки полей 90 2 2" xfId="6630"/>
    <cellStyle name="Заголовки полей 91" xfId="4858"/>
    <cellStyle name="Заголовки полей 91 2" xfId="5758"/>
    <cellStyle name="Заголовки полей 92" xfId="997"/>
    <cellStyle name="Заголовок 1 2" xfId="152"/>
    <cellStyle name="Заголовок 2 2" xfId="148"/>
    <cellStyle name="Заголовок 3 2" xfId="169"/>
    <cellStyle name="Заголовок 4 2" xfId="170"/>
    <cellStyle name="Заголовок меры" xfId="40"/>
    <cellStyle name="Заголовок меры 2" xfId="80"/>
    <cellStyle name="Заголовок меры 2 2" xfId="2335"/>
    <cellStyle name="Заголовок меры 2 2 2" xfId="5297"/>
    <cellStyle name="Заголовок меры 2 2 2 2" xfId="6197"/>
    <cellStyle name="Заголовок меры 2 3" xfId="4881"/>
    <cellStyle name="Заголовок меры 2 3 2" xfId="5781"/>
    <cellStyle name="Заголовок меры 3" xfId="128"/>
    <cellStyle name="Заголовок меры 3 2" xfId="2365"/>
    <cellStyle name="Заголовок меры 3 2 2" xfId="4446"/>
    <cellStyle name="Заголовок меры 3 2 2 2" xfId="5712"/>
    <cellStyle name="Заголовок меры 3 2 2 2 2" xfId="6612"/>
    <cellStyle name="Заголовок меры 3 2 3" xfId="5751"/>
    <cellStyle name="Заголовок меры 4" xfId="171"/>
    <cellStyle name="Заголовок меры 4 2" xfId="2377"/>
    <cellStyle name="Заголовок меры 4 2 2" xfId="5321"/>
    <cellStyle name="Заголовок меры 4 2 2 2" xfId="6221"/>
    <cellStyle name="Заголовок меры 4 3" xfId="4904"/>
    <cellStyle name="Заголовок меры 4 3 2" xfId="5804"/>
    <cellStyle name="Заголовок меры 5" xfId="217"/>
    <cellStyle name="Заголовок меры 5 2" xfId="2405"/>
    <cellStyle name="Заголовок меры 5 2 2" xfId="5349"/>
    <cellStyle name="Заголовок меры 5 2 2 2" xfId="6249"/>
    <cellStyle name="Заголовок меры 5 3" xfId="4932"/>
    <cellStyle name="Заголовок меры 5 3 2" xfId="5832"/>
    <cellStyle name="Заголовок меры 6" xfId="246"/>
    <cellStyle name="Заголовок меры 6 2" xfId="2426"/>
    <cellStyle name="Заголовок меры 6 2 2" xfId="5365"/>
    <cellStyle name="Заголовок меры 6 2 2 2" xfId="6265"/>
    <cellStyle name="Заголовок меры 6 3" xfId="4947"/>
    <cellStyle name="Заголовок меры 6 3 2" xfId="5847"/>
    <cellStyle name="Заголовок меры 7" xfId="2311"/>
    <cellStyle name="Заголовок меры 7 2" xfId="5276"/>
    <cellStyle name="Заголовок меры 7 2 2" xfId="6176"/>
    <cellStyle name="Заголовок меры 8" xfId="4860"/>
    <cellStyle name="Заголовок меры 8 2" xfId="5760"/>
    <cellStyle name="Заголовок показателя [п" xfId="106"/>
    <cellStyle name="Заголовок показателя [п 2" xfId="2352"/>
    <cellStyle name="Заголовок показателя [п 2 2" xfId="3184"/>
    <cellStyle name="Заголовок показателя [п 2 2 2" xfId="5702"/>
    <cellStyle name="Заголовок показателя [п 2 2 2 2" xfId="6602"/>
    <cellStyle name="Заголовок показателя [п 2 3" xfId="5739"/>
    <cellStyle name="Заголовок показателя [печать]" xfId="41"/>
    <cellStyle name="Заголовок показателя [печать] 2" xfId="79"/>
    <cellStyle name="Заголовок показателя [печать] 2 2" xfId="2334"/>
    <cellStyle name="Заголовок показателя [печать] 2 2 2" xfId="5296"/>
    <cellStyle name="Заголовок показателя [печать] 2 2 2 2" xfId="6196"/>
    <cellStyle name="Заголовок показателя [печать] 2 3" xfId="4880"/>
    <cellStyle name="Заголовок показателя [печать] 2 3 2" xfId="5780"/>
    <cellStyle name="Заголовок показателя [печать] 3" xfId="172"/>
    <cellStyle name="Заголовок показателя [печать] 3 2" xfId="2378"/>
    <cellStyle name="Заголовок показателя [печать] 3 2 2" xfId="5322"/>
    <cellStyle name="Заголовок показателя [печать] 3 2 2 2" xfId="6222"/>
    <cellStyle name="Заголовок показателя [печать] 3 3" xfId="4905"/>
    <cellStyle name="Заголовок показателя [печать] 3 3 2" xfId="5805"/>
    <cellStyle name="Заголовок показателя [печать] 4" xfId="211"/>
    <cellStyle name="Заголовок показателя [печать] 4 2" xfId="2401"/>
    <cellStyle name="Заголовок показателя [печать] 4 2 2" xfId="5345"/>
    <cellStyle name="Заголовок показателя [печать] 4 2 2 2" xfId="6245"/>
    <cellStyle name="Заголовок показателя [печать] 4 3" xfId="4928"/>
    <cellStyle name="Заголовок показателя [печать] 4 3 2" xfId="5828"/>
    <cellStyle name="Заголовок показателя [печать] 5" xfId="247"/>
    <cellStyle name="Заголовок показателя [печать] 5 2" xfId="2427"/>
    <cellStyle name="Заголовок показателя [печать] 5 2 2" xfId="5366"/>
    <cellStyle name="Заголовок показателя [печать] 5 2 2 2" xfId="6266"/>
    <cellStyle name="Заголовок показателя [печать] 5 3" xfId="4948"/>
    <cellStyle name="Заголовок показателя [печать] 5 3 2" xfId="5848"/>
    <cellStyle name="Заголовок показателя [печать] 6" xfId="2312"/>
    <cellStyle name="Заголовок показателя [печать] 6 2" xfId="5277"/>
    <cellStyle name="Заголовок показателя [печать] 6 2 2" xfId="6177"/>
    <cellStyle name="Заголовок показателя [печать] 7" xfId="4861"/>
    <cellStyle name="Заголовок показателя [печать] 7 2" xfId="5761"/>
    <cellStyle name="Заголовок показателя ко" xfId="109"/>
    <cellStyle name="Заголовок показателя ко 2" xfId="2354"/>
    <cellStyle name="Заголовок показателя ко 2 2" xfId="4438"/>
    <cellStyle name="Заголовок показателя ко 2 2 2" xfId="5709"/>
    <cellStyle name="Заголовок показателя ко 2 2 2 2" xfId="6609"/>
    <cellStyle name="Заголовок показателя ко 2 3" xfId="5741"/>
    <cellStyle name="Заголовок показателя константы" xfId="42"/>
    <cellStyle name="Заголовок показателя константы 2" xfId="78"/>
    <cellStyle name="Заголовок показателя константы 2 2" xfId="2333"/>
    <cellStyle name="Заголовок показателя константы 2 2 2" xfId="5295"/>
    <cellStyle name="Заголовок показателя константы 2 2 2 2" xfId="6195"/>
    <cellStyle name="Заголовок показателя константы 2 3" xfId="4879"/>
    <cellStyle name="Заголовок показателя константы 2 3 2" xfId="5779"/>
    <cellStyle name="Заголовок показателя константы 3" xfId="173"/>
    <cellStyle name="Заголовок показателя константы 3 2" xfId="2379"/>
    <cellStyle name="Заголовок показателя константы 3 2 2" xfId="5323"/>
    <cellStyle name="Заголовок показателя константы 3 2 2 2" xfId="6223"/>
    <cellStyle name="Заголовок показателя константы 3 3" xfId="4906"/>
    <cellStyle name="Заголовок показателя константы 3 3 2" xfId="5806"/>
    <cellStyle name="Заголовок показателя константы 4" xfId="219"/>
    <cellStyle name="Заголовок показателя константы 4 2" xfId="2407"/>
    <cellStyle name="Заголовок показателя константы 4 2 2" xfId="5351"/>
    <cellStyle name="Заголовок показателя константы 4 2 2 2" xfId="6251"/>
    <cellStyle name="Заголовок показателя константы 4 3" xfId="4934"/>
    <cellStyle name="Заголовок показателя константы 4 3 2" xfId="5834"/>
    <cellStyle name="Заголовок показателя константы 5" xfId="248"/>
    <cellStyle name="Заголовок показателя константы 5 2" xfId="2428"/>
    <cellStyle name="Заголовок показателя константы 5 2 2" xfId="5367"/>
    <cellStyle name="Заголовок показателя константы 5 2 2 2" xfId="6267"/>
    <cellStyle name="Заголовок показателя константы 5 3" xfId="4949"/>
    <cellStyle name="Заголовок показателя константы 5 3 2" xfId="5849"/>
    <cellStyle name="Заголовок показателя константы 6" xfId="2313"/>
    <cellStyle name="Заголовок показателя константы 6 2" xfId="5278"/>
    <cellStyle name="Заголовок показателя константы 6 2 2" xfId="6178"/>
    <cellStyle name="Заголовок показателя константы 7" xfId="4862"/>
    <cellStyle name="Заголовок показателя константы 7 2" xfId="5762"/>
    <cellStyle name="Заголовок результата ра" xfId="103"/>
    <cellStyle name="Заголовок результата ра 2" xfId="2350"/>
    <cellStyle name="Заголовок результата ра 2 2" xfId="4439"/>
    <cellStyle name="Заголовок результата ра 2 2 2" xfId="5710"/>
    <cellStyle name="Заголовок результата ра 2 2 2 2" xfId="6610"/>
    <cellStyle name="Заголовок результата ра 2 3" xfId="5737"/>
    <cellStyle name="Заголовок результата расчета" xfId="43"/>
    <cellStyle name="Заголовок результата расчета 2" xfId="77"/>
    <cellStyle name="Заголовок результата расчета 2 2" xfId="2332"/>
    <cellStyle name="Заголовок результата расчета 2 2 2" xfId="5294"/>
    <cellStyle name="Заголовок результата расчета 2 2 2 2" xfId="6194"/>
    <cellStyle name="Заголовок результата расчета 2 3" xfId="4878"/>
    <cellStyle name="Заголовок результата расчета 2 3 2" xfId="5778"/>
    <cellStyle name="Заголовок результата расчета 3" xfId="174"/>
    <cellStyle name="Заголовок результата расчета 3 2" xfId="2380"/>
    <cellStyle name="Заголовок результата расчета 3 2 2" xfId="5324"/>
    <cellStyle name="Заголовок результата расчета 3 2 2 2" xfId="6224"/>
    <cellStyle name="Заголовок результата расчета 3 3" xfId="4907"/>
    <cellStyle name="Заголовок результата расчета 3 3 2" xfId="5807"/>
    <cellStyle name="Заголовок результата расчета 4" xfId="210"/>
    <cellStyle name="Заголовок результата расчета 4 2" xfId="2400"/>
    <cellStyle name="Заголовок результата расчета 4 2 2" xfId="5344"/>
    <cellStyle name="Заголовок результата расчета 4 2 2 2" xfId="6244"/>
    <cellStyle name="Заголовок результата расчета 4 3" xfId="4927"/>
    <cellStyle name="Заголовок результата расчета 4 3 2" xfId="5827"/>
    <cellStyle name="Заголовок результата расчета 5" xfId="249"/>
    <cellStyle name="Заголовок результата расчета 5 2" xfId="2429"/>
    <cellStyle name="Заголовок результата расчета 5 2 2" xfId="5368"/>
    <cellStyle name="Заголовок результата расчета 5 2 2 2" xfId="6268"/>
    <cellStyle name="Заголовок результата расчета 5 3" xfId="4950"/>
    <cellStyle name="Заголовок результата расчета 5 3 2" xfId="5850"/>
    <cellStyle name="Заголовок результата расчета 6" xfId="2314"/>
    <cellStyle name="Заголовок результата расчета 6 2" xfId="5279"/>
    <cellStyle name="Заголовок результата расчета 6 2 2" xfId="6179"/>
    <cellStyle name="Заголовок результата расчета 7" xfId="4863"/>
    <cellStyle name="Заголовок результата расчета 7 2" xfId="5763"/>
    <cellStyle name="Заголовок свободного по" xfId="129"/>
    <cellStyle name="Заголовок свободного по 2" xfId="2366"/>
    <cellStyle name="Заголовок свободного по 2 2" xfId="4854"/>
    <cellStyle name="Заголовок свободного по 2 2 2" xfId="5736"/>
    <cellStyle name="Заголовок свободного по 2 2 2 2" xfId="6636"/>
    <cellStyle name="Заголовок свободного по 2 3" xfId="5752"/>
    <cellStyle name="Заголовок свободного показателя" xfId="44"/>
    <cellStyle name="Заголовок свободного показателя 2" xfId="76"/>
    <cellStyle name="Заголовок свободного показателя 2 2" xfId="2331"/>
    <cellStyle name="Заголовок свободного показателя 2 2 2" xfId="5293"/>
    <cellStyle name="Заголовок свободного показателя 2 2 2 2" xfId="6193"/>
    <cellStyle name="Заголовок свободного показателя 2 3" xfId="4877"/>
    <cellStyle name="Заголовок свободного показателя 2 3 2" xfId="5777"/>
    <cellStyle name="Заголовок свободного показателя 3" xfId="175"/>
    <cellStyle name="Заголовок свободного показателя 3 2" xfId="2381"/>
    <cellStyle name="Заголовок свободного показателя 3 2 2" xfId="5325"/>
    <cellStyle name="Заголовок свободного показателя 3 2 2 2" xfId="6225"/>
    <cellStyle name="Заголовок свободного показателя 3 3" xfId="4908"/>
    <cellStyle name="Заголовок свободного показателя 3 3 2" xfId="5808"/>
    <cellStyle name="Заголовок свободного показателя 4" xfId="209"/>
    <cellStyle name="Заголовок свободного показателя 4 2" xfId="2399"/>
    <cellStyle name="Заголовок свободного показателя 4 2 2" xfId="5343"/>
    <cellStyle name="Заголовок свободного показателя 4 2 2 2" xfId="6243"/>
    <cellStyle name="Заголовок свободного показателя 4 3" xfId="4926"/>
    <cellStyle name="Заголовок свободного показателя 4 3 2" xfId="5826"/>
    <cellStyle name="Заголовок свободного показателя 5" xfId="250"/>
    <cellStyle name="Заголовок свободного показателя 5 2" xfId="2430"/>
    <cellStyle name="Заголовок свободного показателя 5 2 2" xfId="5369"/>
    <cellStyle name="Заголовок свободного показателя 5 2 2 2" xfId="6269"/>
    <cellStyle name="Заголовок свободного показателя 5 3" xfId="4951"/>
    <cellStyle name="Заголовок свободного показателя 5 3 2" xfId="5851"/>
    <cellStyle name="Заголовок свободного показателя 6" xfId="2315"/>
    <cellStyle name="Заголовок свободного показателя 6 2" xfId="5280"/>
    <cellStyle name="Заголовок свободного показателя 6 2 2" xfId="6180"/>
    <cellStyle name="Заголовок свободного показателя 7" xfId="4864"/>
    <cellStyle name="Заголовок свободного показателя 7 2" xfId="5764"/>
    <cellStyle name="Значение фильтра" xfId="45"/>
    <cellStyle name="Значение фильтра [печат" xfId="110"/>
    <cellStyle name="Значение фильтра [печат 2" xfId="2355"/>
    <cellStyle name="Значение фильтра [печат 2 2" xfId="4842"/>
    <cellStyle name="Значение фильтра [печат 2 2 2" xfId="5724"/>
    <cellStyle name="Значение фильтра [печат 2 2 2 2" xfId="6624"/>
    <cellStyle name="Значение фильтра [печат 2 3" xfId="5742"/>
    <cellStyle name="Значение фильтра [печать]" xfId="46"/>
    <cellStyle name="Значение фильтра [печать] 2" xfId="74"/>
    <cellStyle name="Значение фильтра [печать] 2 2" xfId="2329"/>
    <cellStyle name="Значение фильтра [печать] 2 2 2" xfId="5291"/>
    <cellStyle name="Значение фильтра [печать] 2 2 2 2" xfId="6191"/>
    <cellStyle name="Значение фильтра [печать] 2 3" xfId="4875"/>
    <cellStyle name="Значение фильтра [печать] 2 3 2" xfId="5775"/>
    <cellStyle name="Значение фильтра [печать] 3" xfId="177"/>
    <cellStyle name="Значение фильтра [печать] 3 2" xfId="2383"/>
    <cellStyle name="Значение фильтра [печать] 3 2 2" xfId="5327"/>
    <cellStyle name="Значение фильтра [печать] 3 2 2 2" xfId="6227"/>
    <cellStyle name="Значение фильтра [печать] 3 3" xfId="4910"/>
    <cellStyle name="Значение фильтра [печать] 3 3 2" xfId="5810"/>
    <cellStyle name="Значение фильтра [печать] 4" xfId="208"/>
    <cellStyle name="Значение фильтра [печать] 4 2" xfId="2398"/>
    <cellStyle name="Значение фильтра [печать] 4 2 2" xfId="5342"/>
    <cellStyle name="Значение фильтра [печать] 4 2 2 2" xfId="6242"/>
    <cellStyle name="Значение фильтра [печать] 4 3" xfId="4925"/>
    <cellStyle name="Значение фильтра [печать] 4 3 2" xfId="5825"/>
    <cellStyle name="Значение фильтра [печать] 5" xfId="252"/>
    <cellStyle name="Значение фильтра [печать] 5 2" xfId="2432"/>
    <cellStyle name="Значение фильтра [печать] 5 2 2" xfId="5371"/>
    <cellStyle name="Значение фильтра [печать] 5 2 2 2" xfId="6271"/>
    <cellStyle name="Значение фильтра [печать] 5 3" xfId="4953"/>
    <cellStyle name="Значение фильтра [печать] 5 3 2" xfId="5853"/>
    <cellStyle name="Значение фильтра [печать] 6" xfId="2317"/>
    <cellStyle name="Значение фильтра [печать] 6 2" xfId="5282"/>
    <cellStyle name="Значение фильтра [печать] 6 2 2" xfId="6182"/>
    <cellStyle name="Значение фильтра [печать] 7" xfId="4866"/>
    <cellStyle name="Значение фильтра [печать] 7 2" xfId="5766"/>
    <cellStyle name="Значение фильтра 10" xfId="278"/>
    <cellStyle name="Значение фильтра 10 2" xfId="2458"/>
    <cellStyle name="Значение фильтра 10 2 2" xfId="5397"/>
    <cellStyle name="Значение фильтра 10 2 2 2" xfId="6297"/>
    <cellStyle name="Значение фильтра 10 3" xfId="4979"/>
    <cellStyle name="Значение фильтра 10 3 2" xfId="5879"/>
    <cellStyle name="Значение фильтра 11" xfId="273"/>
    <cellStyle name="Значение фильтра 11 2" xfId="2453"/>
    <cellStyle name="Значение фильтра 11 2 2" xfId="5392"/>
    <cellStyle name="Значение фильтра 11 2 2 2" xfId="6292"/>
    <cellStyle name="Значение фильтра 11 3" xfId="4974"/>
    <cellStyle name="Значение фильтра 11 3 2" xfId="5874"/>
    <cellStyle name="Значение фильтра 12" xfId="277"/>
    <cellStyle name="Значение фильтра 12 2" xfId="2457"/>
    <cellStyle name="Значение фильтра 12 2 2" xfId="5396"/>
    <cellStyle name="Значение фильтра 12 2 2 2" xfId="6296"/>
    <cellStyle name="Значение фильтра 12 3" xfId="4978"/>
    <cellStyle name="Значение фильтра 12 3 2" xfId="5878"/>
    <cellStyle name="Значение фильтра 13" xfId="289"/>
    <cellStyle name="Значение фильтра 13 2" xfId="2469"/>
    <cellStyle name="Значение фильтра 13 2 2" xfId="5408"/>
    <cellStyle name="Значение фильтра 13 2 2 2" xfId="6308"/>
    <cellStyle name="Значение фильтра 13 3" xfId="4990"/>
    <cellStyle name="Значение фильтра 13 3 2" xfId="5890"/>
    <cellStyle name="Значение фильтра 14" xfId="291"/>
    <cellStyle name="Значение фильтра 14 2" xfId="2471"/>
    <cellStyle name="Значение фильтра 14 2 2" xfId="5410"/>
    <cellStyle name="Значение фильтра 14 2 2 2" xfId="6310"/>
    <cellStyle name="Значение фильтра 14 3" xfId="4992"/>
    <cellStyle name="Значение фильтра 14 3 2" xfId="5892"/>
    <cellStyle name="Значение фильтра 15" xfId="303"/>
    <cellStyle name="Значение фильтра 15 2" xfId="2483"/>
    <cellStyle name="Значение фильтра 15 2 2" xfId="5422"/>
    <cellStyle name="Значение фильтра 15 2 2 2" xfId="6322"/>
    <cellStyle name="Значение фильтра 15 3" xfId="5004"/>
    <cellStyle name="Значение фильтра 15 3 2" xfId="5904"/>
    <cellStyle name="Значение фильтра 16" xfId="319"/>
    <cellStyle name="Значение фильтра 16 2" xfId="2499"/>
    <cellStyle name="Значение фильтра 16 2 2" xfId="5438"/>
    <cellStyle name="Значение фильтра 16 2 2 2" xfId="6338"/>
    <cellStyle name="Значение фильтра 16 3" xfId="5020"/>
    <cellStyle name="Значение фильтра 16 3 2" xfId="5920"/>
    <cellStyle name="Значение фильтра 17" xfId="321"/>
    <cellStyle name="Значение фильтра 17 2" xfId="2501"/>
    <cellStyle name="Значение фильтра 17 2 2" xfId="5440"/>
    <cellStyle name="Значение фильтра 17 2 2 2" xfId="6340"/>
    <cellStyle name="Значение фильтра 17 3" xfId="5022"/>
    <cellStyle name="Значение фильтра 17 3 2" xfId="5922"/>
    <cellStyle name="Значение фильтра 18" xfId="324"/>
    <cellStyle name="Значение фильтра 18 2" xfId="2504"/>
    <cellStyle name="Значение фильтра 18 2 2" xfId="5443"/>
    <cellStyle name="Значение фильтра 18 2 2 2" xfId="6343"/>
    <cellStyle name="Значение фильтра 18 3" xfId="5025"/>
    <cellStyle name="Значение фильтра 18 3 2" xfId="5925"/>
    <cellStyle name="Значение фильтра 19" xfId="326"/>
    <cellStyle name="Значение фильтра 19 2" xfId="2506"/>
    <cellStyle name="Значение фильтра 19 2 2" xfId="5445"/>
    <cellStyle name="Значение фильтра 19 2 2 2" xfId="6345"/>
    <cellStyle name="Значение фильтра 19 3" xfId="5027"/>
    <cellStyle name="Значение фильтра 19 3 2" xfId="5927"/>
    <cellStyle name="Значение фильтра 2" xfId="75"/>
    <cellStyle name="Значение фильтра 2 2" xfId="2330"/>
    <cellStyle name="Значение фильтра 2 2 2" xfId="5292"/>
    <cellStyle name="Значение фильтра 2 2 2 2" xfId="6192"/>
    <cellStyle name="Значение фильтра 2 3" xfId="4876"/>
    <cellStyle name="Значение фильтра 2 3 2" xfId="5776"/>
    <cellStyle name="Значение фильтра 20" xfId="329"/>
    <cellStyle name="Значение фильтра 20 2" xfId="2509"/>
    <cellStyle name="Значение фильтра 20 2 2" xfId="5448"/>
    <cellStyle name="Значение фильтра 20 2 2 2" xfId="6348"/>
    <cellStyle name="Значение фильтра 20 3" xfId="5030"/>
    <cellStyle name="Значение фильтра 20 3 2" xfId="5930"/>
    <cellStyle name="Значение фильтра 21" xfId="332"/>
    <cellStyle name="Значение фильтра 21 2" xfId="2512"/>
    <cellStyle name="Значение фильтра 21 2 2" xfId="5451"/>
    <cellStyle name="Значение фильтра 21 2 2 2" xfId="6351"/>
    <cellStyle name="Значение фильтра 21 3" xfId="5033"/>
    <cellStyle name="Значение фильтра 21 3 2" xfId="5933"/>
    <cellStyle name="Значение фильтра 22" xfId="336"/>
    <cellStyle name="Значение фильтра 22 2" xfId="2516"/>
    <cellStyle name="Значение фильтра 22 2 2" xfId="5455"/>
    <cellStyle name="Значение фильтра 22 2 2 2" xfId="6355"/>
    <cellStyle name="Значение фильтра 22 3" xfId="5037"/>
    <cellStyle name="Значение фильтра 22 3 2" xfId="5937"/>
    <cellStyle name="Значение фильтра 23" xfId="295"/>
    <cellStyle name="Значение фильтра 23 2" xfId="2475"/>
    <cellStyle name="Значение фильтра 23 2 2" xfId="5414"/>
    <cellStyle name="Значение фильтра 23 2 2 2" xfId="6314"/>
    <cellStyle name="Значение фильтра 23 3" xfId="4996"/>
    <cellStyle name="Значение фильтра 23 3 2" xfId="5896"/>
    <cellStyle name="Значение фильтра 24" xfId="343"/>
    <cellStyle name="Значение фильтра 24 2" xfId="2523"/>
    <cellStyle name="Значение фильтра 24 2 2" xfId="5462"/>
    <cellStyle name="Значение фильтра 24 2 2 2" xfId="6362"/>
    <cellStyle name="Значение фильтра 24 3" xfId="5044"/>
    <cellStyle name="Значение фильтра 24 3 2" xfId="5944"/>
    <cellStyle name="Значение фильтра 25" xfId="345"/>
    <cellStyle name="Значение фильтра 25 2" xfId="2525"/>
    <cellStyle name="Значение фильтра 25 2 2" xfId="5464"/>
    <cellStyle name="Значение фильтра 25 2 2 2" xfId="6364"/>
    <cellStyle name="Значение фильтра 25 3" xfId="5046"/>
    <cellStyle name="Значение фильтра 25 3 2" xfId="5946"/>
    <cellStyle name="Значение фильтра 26" xfId="348"/>
    <cellStyle name="Значение фильтра 26 2" xfId="2528"/>
    <cellStyle name="Значение фильтра 26 2 2" xfId="5467"/>
    <cellStyle name="Значение фильтра 26 2 2 2" xfId="6367"/>
    <cellStyle name="Значение фильтра 26 3" xfId="5049"/>
    <cellStyle name="Значение фильтра 26 3 2" xfId="5949"/>
    <cellStyle name="Значение фильтра 27" xfId="351"/>
    <cellStyle name="Значение фильтра 27 2" xfId="2531"/>
    <cellStyle name="Значение фильтра 27 2 2" xfId="5470"/>
    <cellStyle name="Значение фильтра 27 2 2 2" xfId="6370"/>
    <cellStyle name="Значение фильтра 27 3" xfId="5052"/>
    <cellStyle name="Значение фильтра 27 3 2" xfId="5952"/>
    <cellStyle name="Значение фильтра 28" xfId="355"/>
    <cellStyle name="Значение фильтра 28 2" xfId="2535"/>
    <cellStyle name="Значение фильтра 28 2 2" xfId="5474"/>
    <cellStyle name="Значение фильтра 28 2 2 2" xfId="6374"/>
    <cellStyle name="Значение фильтра 28 3" xfId="5056"/>
    <cellStyle name="Значение фильтра 28 3 2" xfId="5956"/>
    <cellStyle name="Значение фильтра 29" xfId="312"/>
    <cellStyle name="Значение фильтра 29 2" xfId="2492"/>
    <cellStyle name="Значение фильтра 29 2 2" xfId="5431"/>
    <cellStyle name="Значение фильтра 29 2 2 2" xfId="6331"/>
    <cellStyle name="Значение фильтра 29 3" xfId="5013"/>
    <cellStyle name="Значение фильтра 29 3 2" xfId="5913"/>
    <cellStyle name="Значение фильтра 3" xfId="104"/>
    <cellStyle name="Значение фильтра 3 2" xfId="2351"/>
    <cellStyle name="Значение фильтра 3 2 2" xfId="4839"/>
    <cellStyle name="Значение фильтра 3 2 2 2" xfId="5721"/>
    <cellStyle name="Значение фильтра 3 2 2 2 2" xfId="6621"/>
    <cellStyle name="Значение фильтра 3 2 3" xfId="5738"/>
    <cellStyle name="Значение фильтра 30" xfId="359"/>
    <cellStyle name="Значение фильтра 30 2" xfId="2539"/>
    <cellStyle name="Значение фильтра 30 2 2" xfId="5478"/>
    <cellStyle name="Значение фильтра 30 2 2 2" xfId="6378"/>
    <cellStyle name="Значение фильтра 30 3" xfId="5060"/>
    <cellStyle name="Значение фильтра 30 3 2" xfId="5960"/>
    <cellStyle name="Значение фильтра 31" xfId="361"/>
    <cellStyle name="Значение фильтра 31 2" xfId="2541"/>
    <cellStyle name="Значение фильтра 31 2 2" xfId="5480"/>
    <cellStyle name="Значение фильтра 31 2 2 2" xfId="6380"/>
    <cellStyle name="Значение фильтра 31 3" xfId="5062"/>
    <cellStyle name="Значение фильтра 31 3 2" xfId="5962"/>
    <cellStyle name="Значение фильтра 32" xfId="363"/>
    <cellStyle name="Значение фильтра 32 2" xfId="2543"/>
    <cellStyle name="Значение фильтра 32 2 2" xfId="5482"/>
    <cellStyle name="Значение фильтра 32 2 2 2" xfId="6382"/>
    <cellStyle name="Значение фильтра 32 3" xfId="5064"/>
    <cellStyle name="Значение фильтра 32 3 2" xfId="5964"/>
    <cellStyle name="Значение фильтра 33" xfId="373"/>
    <cellStyle name="Значение фильтра 33 2" xfId="2553"/>
    <cellStyle name="Значение фильтра 33 2 2" xfId="5492"/>
    <cellStyle name="Значение фильтра 33 2 2 2" xfId="6392"/>
    <cellStyle name="Значение фильтра 33 3" xfId="5074"/>
    <cellStyle name="Значение фильтра 33 3 2" xfId="5974"/>
    <cellStyle name="Значение фильтра 34" xfId="364"/>
    <cellStyle name="Значение фильтра 34 2" xfId="2544"/>
    <cellStyle name="Значение фильтра 34 2 2" xfId="5483"/>
    <cellStyle name="Значение фильтра 34 2 2 2" xfId="6383"/>
    <cellStyle name="Значение фильтра 34 3" xfId="5065"/>
    <cellStyle name="Значение фильтра 34 3 2" xfId="5965"/>
    <cellStyle name="Значение фильтра 35" xfId="386"/>
    <cellStyle name="Значение фильтра 35 2" xfId="2566"/>
    <cellStyle name="Значение фильтра 35 2 2" xfId="5505"/>
    <cellStyle name="Значение фильтра 35 2 2 2" xfId="6405"/>
    <cellStyle name="Значение фильтра 35 3" xfId="5087"/>
    <cellStyle name="Значение фильтра 35 3 2" xfId="5987"/>
    <cellStyle name="Значение фильтра 36" xfId="388"/>
    <cellStyle name="Значение фильтра 36 2" xfId="2568"/>
    <cellStyle name="Значение фильтра 36 2 2" xfId="5507"/>
    <cellStyle name="Значение фильтра 36 2 2 2" xfId="6407"/>
    <cellStyle name="Значение фильтра 36 3" xfId="5089"/>
    <cellStyle name="Значение фильтра 36 3 2" xfId="5989"/>
    <cellStyle name="Значение фильтра 37" xfId="391"/>
    <cellStyle name="Значение фильтра 37 2" xfId="2571"/>
    <cellStyle name="Значение фильтра 37 2 2" xfId="5510"/>
    <cellStyle name="Значение фильтра 37 2 2 2" xfId="6410"/>
    <cellStyle name="Значение фильтра 37 3" xfId="5092"/>
    <cellStyle name="Значение фильтра 37 3 2" xfId="5992"/>
    <cellStyle name="Значение фильтра 38" xfId="365"/>
    <cellStyle name="Значение фильтра 38 2" xfId="2545"/>
    <cellStyle name="Значение фильтра 38 2 2" xfId="5484"/>
    <cellStyle name="Значение фильтра 38 2 2 2" xfId="6384"/>
    <cellStyle name="Значение фильтра 38 3" xfId="5066"/>
    <cellStyle name="Значение фильтра 38 3 2" xfId="5966"/>
    <cellStyle name="Значение фильтра 39" xfId="408"/>
    <cellStyle name="Значение фильтра 39 2" xfId="2588"/>
    <cellStyle name="Значение фильтра 39 2 2" xfId="5527"/>
    <cellStyle name="Значение фильтра 39 2 2 2" xfId="6427"/>
    <cellStyle name="Значение фильтра 39 3" xfId="5109"/>
    <cellStyle name="Значение фильтра 39 3 2" xfId="6009"/>
    <cellStyle name="Значение фильтра 4" xfId="176"/>
    <cellStyle name="Значение фильтра 4 2" xfId="2382"/>
    <cellStyle name="Значение фильтра 4 2 2" xfId="5326"/>
    <cellStyle name="Значение фильтра 4 2 2 2" xfId="6226"/>
    <cellStyle name="Значение фильтра 4 3" xfId="4909"/>
    <cellStyle name="Значение фильтра 4 3 2" xfId="5809"/>
    <cellStyle name="Значение фильтра 40" xfId="412"/>
    <cellStyle name="Значение фильтра 40 2" xfId="2592"/>
    <cellStyle name="Значение фильтра 40 2 2" xfId="5531"/>
    <cellStyle name="Значение фильтра 40 2 2 2" xfId="6431"/>
    <cellStyle name="Значение фильтра 40 3" xfId="5113"/>
    <cellStyle name="Значение фильтра 40 3 2" xfId="6013"/>
    <cellStyle name="Значение фильтра 41" xfId="416"/>
    <cellStyle name="Значение фильтра 41 2" xfId="2596"/>
    <cellStyle name="Значение фильтра 41 2 2" xfId="5535"/>
    <cellStyle name="Значение фильтра 41 2 2 2" xfId="6435"/>
    <cellStyle name="Значение фильтра 41 3" xfId="5117"/>
    <cellStyle name="Значение фильтра 41 3 2" xfId="6017"/>
    <cellStyle name="Значение фильтра 42" xfId="399"/>
    <cellStyle name="Значение фильтра 42 2" xfId="2579"/>
    <cellStyle name="Значение фильтра 42 2 2" xfId="5518"/>
    <cellStyle name="Значение фильтра 42 2 2 2" xfId="6418"/>
    <cellStyle name="Значение фильтра 42 3" xfId="5100"/>
    <cellStyle name="Значение фильтра 42 3 2" xfId="6000"/>
    <cellStyle name="Значение фильтра 43" xfId="419"/>
    <cellStyle name="Значение фильтра 43 2" xfId="2599"/>
    <cellStyle name="Значение фильтра 43 2 2" xfId="5538"/>
    <cellStyle name="Значение фильтра 43 2 2 2" xfId="6438"/>
    <cellStyle name="Значение фильтра 43 3" xfId="5120"/>
    <cellStyle name="Значение фильтра 43 3 2" xfId="6020"/>
    <cellStyle name="Значение фильтра 44" xfId="414"/>
    <cellStyle name="Значение фильтра 44 2" xfId="2594"/>
    <cellStyle name="Значение фильтра 44 2 2" xfId="5533"/>
    <cellStyle name="Значение фильтра 44 2 2 2" xfId="6433"/>
    <cellStyle name="Значение фильтра 44 3" xfId="5115"/>
    <cellStyle name="Значение фильтра 44 3 2" xfId="6015"/>
    <cellStyle name="Значение фильтра 45" xfId="413"/>
    <cellStyle name="Значение фильтра 45 2" xfId="2593"/>
    <cellStyle name="Значение фильтра 45 2 2" xfId="5532"/>
    <cellStyle name="Значение фильтра 45 2 2 2" xfId="6432"/>
    <cellStyle name="Значение фильтра 45 3" xfId="5114"/>
    <cellStyle name="Значение фильтра 45 3 2" xfId="6014"/>
    <cellStyle name="Значение фильтра 46" xfId="397"/>
    <cellStyle name="Значение фильтра 46 2" xfId="2577"/>
    <cellStyle name="Значение фильтра 46 2 2" xfId="5516"/>
    <cellStyle name="Значение фильтра 46 2 2 2" xfId="6416"/>
    <cellStyle name="Значение фильтра 46 3" xfId="5098"/>
    <cellStyle name="Значение фильтра 46 3 2" xfId="5998"/>
    <cellStyle name="Значение фильтра 47" xfId="444"/>
    <cellStyle name="Значение фильтра 47 2" xfId="2624"/>
    <cellStyle name="Значение фильтра 47 2 2" xfId="5563"/>
    <cellStyle name="Значение фильтра 47 2 2 2" xfId="6463"/>
    <cellStyle name="Значение фильтра 47 3" xfId="5145"/>
    <cellStyle name="Значение фильтра 47 3 2" xfId="6045"/>
    <cellStyle name="Значение фильтра 48" xfId="448"/>
    <cellStyle name="Значение фильтра 48 2" xfId="2628"/>
    <cellStyle name="Значение фильтра 48 2 2" xfId="5567"/>
    <cellStyle name="Значение фильтра 48 2 2 2" xfId="6467"/>
    <cellStyle name="Значение фильтра 48 3" xfId="5149"/>
    <cellStyle name="Значение фильтра 48 3 2" xfId="6049"/>
    <cellStyle name="Значение фильтра 49" xfId="430"/>
    <cellStyle name="Значение фильтра 49 2" xfId="2610"/>
    <cellStyle name="Значение фильтра 49 2 2" xfId="5549"/>
    <cellStyle name="Значение фильтра 49 2 2 2" xfId="6449"/>
    <cellStyle name="Значение фильтра 49 3" xfId="5131"/>
    <cellStyle name="Значение фильтра 49 3 2" xfId="6031"/>
    <cellStyle name="Значение фильтра 5" xfId="218"/>
    <cellStyle name="Значение фильтра 5 2" xfId="2406"/>
    <cellStyle name="Значение фильтра 5 2 2" xfId="5350"/>
    <cellStyle name="Значение фильтра 5 2 2 2" xfId="6250"/>
    <cellStyle name="Значение фильтра 5 3" xfId="4933"/>
    <cellStyle name="Значение фильтра 5 3 2" xfId="5833"/>
    <cellStyle name="Значение фильтра 50" xfId="458"/>
    <cellStyle name="Значение фильтра 50 2" xfId="2638"/>
    <cellStyle name="Значение фильтра 50 2 2" xfId="5577"/>
    <cellStyle name="Значение фильтра 50 2 2 2" xfId="6477"/>
    <cellStyle name="Значение фильтра 50 3" xfId="5159"/>
    <cellStyle name="Значение фильтра 50 3 2" xfId="6059"/>
    <cellStyle name="Значение фильтра 51" xfId="462"/>
    <cellStyle name="Значение фильтра 51 2" xfId="2642"/>
    <cellStyle name="Значение фильтра 51 2 2" xfId="5581"/>
    <cellStyle name="Значение фильтра 51 2 2 2" xfId="6481"/>
    <cellStyle name="Значение фильтра 51 3" xfId="5163"/>
    <cellStyle name="Значение фильтра 51 3 2" xfId="6063"/>
    <cellStyle name="Значение фильтра 52" xfId="466"/>
    <cellStyle name="Значение фильтра 52 2" xfId="2646"/>
    <cellStyle name="Значение фильтра 52 2 2" xfId="5585"/>
    <cellStyle name="Значение фильтра 52 2 2 2" xfId="6485"/>
    <cellStyle name="Значение фильтра 52 3" xfId="5167"/>
    <cellStyle name="Значение фильтра 52 3 2" xfId="6067"/>
    <cellStyle name="Значение фильтра 53" xfId="467"/>
    <cellStyle name="Значение фильтра 53 2" xfId="2647"/>
    <cellStyle name="Значение фильтра 53 2 2" xfId="5586"/>
    <cellStyle name="Значение фильтра 53 2 2 2" xfId="6486"/>
    <cellStyle name="Значение фильтра 53 3" xfId="5168"/>
    <cellStyle name="Значение фильтра 53 3 2" xfId="6068"/>
    <cellStyle name="Значение фильтра 54" xfId="452"/>
    <cellStyle name="Значение фильтра 54 2" xfId="2632"/>
    <cellStyle name="Значение фильтра 54 2 2" xfId="5571"/>
    <cellStyle name="Значение фильтра 54 2 2 2" xfId="6471"/>
    <cellStyle name="Значение фильтра 54 3" xfId="5153"/>
    <cellStyle name="Значение фильтра 54 3 2" xfId="6053"/>
    <cellStyle name="Значение фильтра 55" xfId="464"/>
    <cellStyle name="Значение фильтра 55 2" xfId="2644"/>
    <cellStyle name="Значение фильтра 55 2 2" xfId="5583"/>
    <cellStyle name="Значение фильтра 55 2 2 2" xfId="6483"/>
    <cellStyle name="Значение фильтра 55 3" xfId="5165"/>
    <cellStyle name="Значение фильтра 55 3 2" xfId="6065"/>
    <cellStyle name="Значение фильтра 56" xfId="477"/>
    <cellStyle name="Значение фильтра 56 2" xfId="2657"/>
    <cellStyle name="Значение фильтра 56 2 2" xfId="5596"/>
    <cellStyle name="Значение фильтра 56 2 2 2" xfId="6496"/>
    <cellStyle name="Значение фильтра 56 3" xfId="5178"/>
    <cellStyle name="Значение фильтра 56 3 2" xfId="6078"/>
    <cellStyle name="Значение фильтра 57" xfId="480"/>
    <cellStyle name="Значение фильтра 57 2" xfId="2660"/>
    <cellStyle name="Значение фильтра 57 2 2" xfId="5599"/>
    <cellStyle name="Значение фильтра 57 2 2 2" xfId="6499"/>
    <cellStyle name="Значение фильтра 57 3" xfId="5181"/>
    <cellStyle name="Значение фильтра 57 3 2" xfId="6081"/>
    <cellStyle name="Значение фильтра 58" xfId="450"/>
    <cellStyle name="Значение фильтра 58 2" xfId="2630"/>
    <cellStyle name="Значение фильтра 58 2 2" xfId="5569"/>
    <cellStyle name="Значение фильтра 58 2 2 2" xfId="6469"/>
    <cellStyle name="Значение фильтра 58 3" xfId="5151"/>
    <cellStyle name="Значение фильтра 58 3 2" xfId="6051"/>
    <cellStyle name="Значение фильтра 59" xfId="478"/>
    <cellStyle name="Значение фильтра 59 2" xfId="2658"/>
    <cellStyle name="Значение фильтра 59 2 2" xfId="5597"/>
    <cellStyle name="Значение фильтра 59 2 2 2" xfId="6497"/>
    <cellStyle name="Значение фильтра 59 3" xfId="5179"/>
    <cellStyle name="Значение фильтра 59 3 2" xfId="6079"/>
    <cellStyle name="Значение фильтра 6" xfId="251"/>
    <cellStyle name="Значение фильтра 6 2" xfId="2431"/>
    <cellStyle name="Значение фильтра 6 2 2" xfId="5370"/>
    <cellStyle name="Значение фильтра 6 2 2 2" xfId="6270"/>
    <cellStyle name="Значение фильтра 6 3" xfId="4952"/>
    <cellStyle name="Значение фильтра 6 3 2" xfId="5852"/>
    <cellStyle name="Значение фильтра 60" xfId="488"/>
    <cellStyle name="Значение фильтра 60 2" xfId="2668"/>
    <cellStyle name="Значение фильтра 60 2 2" xfId="5607"/>
    <cellStyle name="Значение фильтра 60 2 2 2" xfId="6507"/>
    <cellStyle name="Значение фильтра 60 3" xfId="5189"/>
    <cellStyle name="Значение фильтра 60 3 2" xfId="6089"/>
    <cellStyle name="Значение фильтра 61" xfId="436"/>
    <cellStyle name="Значение фильтра 61 2" xfId="2616"/>
    <cellStyle name="Значение фильтра 61 2 2" xfId="5555"/>
    <cellStyle name="Значение фильтра 61 2 2 2" xfId="6455"/>
    <cellStyle name="Значение фильтра 61 3" xfId="5137"/>
    <cellStyle name="Значение фильтра 61 3 2" xfId="6037"/>
    <cellStyle name="Значение фильтра 62" xfId="498"/>
    <cellStyle name="Значение фильтра 62 2" xfId="2678"/>
    <cellStyle name="Значение фильтра 62 2 2" xfId="5617"/>
    <cellStyle name="Значение фильтра 62 2 2 2" xfId="6517"/>
    <cellStyle name="Значение фильтра 62 3" xfId="5199"/>
    <cellStyle name="Значение фильтра 62 3 2" xfId="6099"/>
    <cellStyle name="Значение фильтра 63" xfId="496"/>
    <cellStyle name="Значение фильтра 63 2" xfId="2676"/>
    <cellStyle name="Значение фильтра 63 2 2" xfId="5615"/>
    <cellStyle name="Значение фильтра 63 2 2 2" xfId="6515"/>
    <cellStyle name="Значение фильтра 63 3" xfId="5197"/>
    <cellStyle name="Значение фильтра 63 3 2" xfId="6097"/>
    <cellStyle name="Значение фильтра 64" xfId="490"/>
    <cellStyle name="Значение фильтра 64 2" xfId="2670"/>
    <cellStyle name="Значение фильтра 64 2 2" xfId="5609"/>
    <cellStyle name="Значение фильтра 64 2 2 2" xfId="6509"/>
    <cellStyle name="Значение фильтра 64 3" xfId="5191"/>
    <cellStyle name="Значение фильтра 64 3 2" xfId="6091"/>
    <cellStyle name="Значение фильтра 65" xfId="484"/>
    <cellStyle name="Значение фильтра 65 2" xfId="2664"/>
    <cellStyle name="Значение фильтра 65 2 2" xfId="5603"/>
    <cellStyle name="Значение фильтра 65 2 2 2" xfId="6503"/>
    <cellStyle name="Значение фильтра 65 3" xfId="5185"/>
    <cellStyle name="Значение фильтра 65 3 2" xfId="6085"/>
    <cellStyle name="Значение фильтра 66" xfId="506"/>
    <cellStyle name="Значение фильтра 66 2" xfId="2686"/>
    <cellStyle name="Значение фильтра 66 2 2" xfId="5625"/>
    <cellStyle name="Значение фильтра 66 2 2 2" xfId="6525"/>
    <cellStyle name="Значение фильтра 66 3" xfId="5207"/>
    <cellStyle name="Значение фильтра 66 3 2" xfId="6107"/>
    <cellStyle name="Значение фильтра 67" xfId="508"/>
    <cellStyle name="Значение фильтра 67 2" xfId="2688"/>
    <cellStyle name="Значение фильтра 67 2 2" xfId="5627"/>
    <cellStyle name="Значение фильтра 67 2 2 2" xfId="6527"/>
    <cellStyle name="Значение фильтра 67 3" xfId="5209"/>
    <cellStyle name="Значение фильтра 67 3 2" xfId="6109"/>
    <cellStyle name="Значение фильтра 68" xfId="482"/>
    <cellStyle name="Значение фильтра 68 2" xfId="2662"/>
    <cellStyle name="Значение фильтра 68 2 2" xfId="5601"/>
    <cellStyle name="Значение фильтра 68 2 2 2" xfId="6501"/>
    <cellStyle name="Значение фильтра 68 3" xfId="5183"/>
    <cellStyle name="Значение фильтра 68 3 2" xfId="6083"/>
    <cellStyle name="Значение фильтра 69" xfId="519"/>
    <cellStyle name="Значение фильтра 69 2" xfId="2699"/>
    <cellStyle name="Значение фильтра 69 2 2" xfId="5638"/>
    <cellStyle name="Значение фильтра 69 2 2 2" xfId="6538"/>
    <cellStyle name="Значение фильтра 69 3" xfId="5220"/>
    <cellStyle name="Значение фильтра 69 3 2" xfId="6120"/>
    <cellStyle name="Значение фильтра 7" xfId="253"/>
    <cellStyle name="Значение фильтра 7 2" xfId="2433"/>
    <cellStyle name="Значение фильтра 7 2 2" xfId="5372"/>
    <cellStyle name="Значение фильтра 7 2 2 2" xfId="6272"/>
    <cellStyle name="Значение фильтра 7 3" xfId="4954"/>
    <cellStyle name="Значение фильтра 7 3 2" xfId="5854"/>
    <cellStyle name="Значение фильтра 70" xfId="532"/>
    <cellStyle name="Значение фильтра 70 2" xfId="2712"/>
    <cellStyle name="Значение фильтра 70 2 2" xfId="5651"/>
    <cellStyle name="Значение фильтра 70 2 2 2" xfId="6551"/>
    <cellStyle name="Значение фильтра 70 3" xfId="5233"/>
    <cellStyle name="Значение фильтра 70 3 2" xfId="6133"/>
    <cellStyle name="Значение фильтра 71" xfId="534"/>
    <cellStyle name="Значение фильтра 71 2" xfId="2714"/>
    <cellStyle name="Значение фильтра 71 2 2" xfId="5653"/>
    <cellStyle name="Значение фильтра 71 2 2 2" xfId="6553"/>
    <cellStyle name="Значение фильтра 71 3" xfId="5235"/>
    <cellStyle name="Значение фильтра 71 3 2" xfId="6135"/>
    <cellStyle name="Значение фильтра 72" xfId="529"/>
    <cellStyle name="Значение фильтра 72 2" xfId="2709"/>
    <cellStyle name="Значение фильтра 72 2 2" xfId="5648"/>
    <cellStyle name="Значение фильтра 72 2 2 2" xfId="6548"/>
    <cellStyle name="Значение фильтра 72 3" xfId="5230"/>
    <cellStyle name="Значение фильтра 72 3 2" xfId="6130"/>
    <cellStyle name="Значение фильтра 73" xfId="535"/>
    <cellStyle name="Значение фильтра 73 2" xfId="2715"/>
    <cellStyle name="Значение фильтра 73 2 2" xfId="5654"/>
    <cellStyle name="Значение фильтра 73 2 2 2" xfId="6554"/>
    <cellStyle name="Значение фильтра 73 3" xfId="5236"/>
    <cellStyle name="Значение фильтра 73 3 2" xfId="6136"/>
    <cellStyle name="Значение фильтра 74" xfId="512"/>
    <cellStyle name="Значение фильтра 74 2" xfId="2692"/>
    <cellStyle name="Значение фильтра 74 2 2" xfId="5631"/>
    <cellStyle name="Значение фильтра 74 2 2 2" xfId="6531"/>
    <cellStyle name="Значение фильтра 74 3" xfId="5213"/>
    <cellStyle name="Значение фильтра 74 3 2" xfId="6113"/>
    <cellStyle name="Значение фильтра 75" xfId="546"/>
    <cellStyle name="Значение фильтра 75 2" xfId="2726"/>
    <cellStyle name="Значение фильтра 75 2 2" xfId="5665"/>
    <cellStyle name="Значение фильтра 75 2 2 2" xfId="6565"/>
    <cellStyle name="Значение фильтра 75 3" xfId="5247"/>
    <cellStyle name="Значение фильтра 75 3 2" xfId="6147"/>
    <cellStyle name="Значение фильтра 76" xfId="541"/>
    <cellStyle name="Значение фильтра 76 2" xfId="2721"/>
    <cellStyle name="Значение фильтра 76 2 2" xfId="5660"/>
    <cellStyle name="Значение фильтра 76 2 2 2" xfId="6560"/>
    <cellStyle name="Значение фильтра 76 3" xfId="5242"/>
    <cellStyle name="Значение фильтра 76 3 2" xfId="6142"/>
    <cellStyle name="Значение фильтра 77" xfId="555"/>
    <cellStyle name="Значение фильтра 77 2" xfId="2735"/>
    <cellStyle name="Значение фильтра 77 2 2" xfId="5674"/>
    <cellStyle name="Значение фильтра 77 2 2 2" xfId="6574"/>
    <cellStyle name="Значение фильтра 77 3" xfId="5256"/>
    <cellStyle name="Значение фильтра 77 3 2" xfId="6156"/>
    <cellStyle name="Значение фильтра 78" xfId="547"/>
    <cellStyle name="Значение фильтра 78 2" xfId="2727"/>
    <cellStyle name="Значение фильтра 78 2 2" xfId="5666"/>
    <cellStyle name="Значение фильтра 78 2 2 2" xfId="6566"/>
    <cellStyle name="Значение фильтра 78 3" xfId="5248"/>
    <cellStyle name="Значение фильтра 78 3 2" xfId="6148"/>
    <cellStyle name="Значение фильтра 79" xfId="560"/>
    <cellStyle name="Значение фильтра 79 2" xfId="2740"/>
    <cellStyle name="Значение фильтра 79 2 2" xfId="5679"/>
    <cellStyle name="Значение фильтра 79 2 2 2" xfId="6579"/>
    <cellStyle name="Значение фильтра 79 3" xfId="5261"/>
    <cellStyle name="Значение фильтра 79 3 2" xfId="6161"/>
    <cellStyle name="Значение фильтра 8" xfId="275"/>
    <cellStyle name="Значение фильтра 8 2" xfId="2455"/>
    <cellStyle name="Значение фильтра 8 2 2" xfId="5394"/>
    <cellStyle name="Значение фильтра 8 2 2 2" xfId="6294"/>
    <cellStyle name="Значение фильтра 8 3" xfId="4976"/>
    <cellStyle name="Значение фильтра 8 3 2" xfId="5876"/>
    <cellStyle name="Значение фильтра 80" xfId="564"/>
    <cellStyle name="Значение фильтра 80 2" xfId="2744"/>
    <cellStyle name="Значение фильтра 80 2 2" xfId="5683"/>
    <cellStyle name="Значение фильтра 80 2 2 2" xfId="6583"/>
    <cellStyle name="Значение фильтра 80 3" xfId="5265"/>
    <cellStyle name="Значение фильтра 80 3 2" xfId="6165"/>
    <cellStyle name="Значение фильтра 81" xfId="2316"/>
    <cellStyle name="Значение фильтра 81 2" xfId="5281"/>
    <cellStyle name="Значение фильтра 81 2 2" xfId="6181"/>
    <cellStyle name="Значение фильтра 82" xfId="3122"/>
    <cellStyle name="Значение фильтра 82 2" xfId="5686"/>
    <cellStyle name="Значение фильтра 82 2 2" xfId="6586"/>
    <cellStyle name="Значение фильтра 83" xfId="3134"/>
    <cellStyle name="Значение фильтра 83 2" xfId="5689"/>
    <cellStyle name="Значение фильтра 83 2 2" xfId="6589"/>
    <cellStyle name="Значение фильтра 84" xfId="3133"/>
    <cellStyle name="Значение фильтра 84 2" xfId="5688"/>
    <cellStyle name="Значение фильтра 84 2 2" xfId="6588"/>
    <cellStyle name="Значение фильтра 85" xfId="3171"/>
    <cellStyle name="Значение фильтра 85 2" xfId="5697"/>
    <cellStyle name="Значение фильтра 85 2 2" xfId="6597"/>
    <cellStyle name="Значение фильтра 86" xfId="4445"/>
    <cellStyle name="Значение фильтра 86 2" xfId="5711"/>
    <cellStyle name="Значение фильтра 86 2 2" xfId="6611"/>
    <cellStyle name="Значение фильтра 87" xfId="4846"/>
    <cellStyle name="Значение фильтра 87 2" xfId="5728"/>
    <cellStyle name="Значение фильтра 87 2 2" xfId="6628"/>
    <cellStyle name="Значение фильтра 88" xfId="4840"/>
    <cellStyle name="Значение фильтра 88 2" xfId="5722"/>
    <cellStyle name="Значение фильтра 88 2 2" xfId="6622"/>
    <cellStyle name="Значение фильтра 89" xfId="4838"/>
    <cellStyle name="Значение фильтра 89 2" xfId="5720"/>
    <cellStyle name="Значение фильтра 89 2 2" xfId="6620"/>
    <cellStyle name="Значение фильтра 9" xfId="270"/>
    <cellStyle name="Значение фильтра 9 2" xfId="2450"/>
    <cellStyle name="Значение фильтра 9 2 2" xfId="5389"/>
    <cellStyle name="Значение фильтра 9 2 2 2" xfId="6289"/>
    <cellStyle name="Значение фильтра 9 3" xfId="4971"/>
    <cellStyle name="Значение фильтра 9 3 2" xfId="5871"/>
    <cellStyle name="Значение фильтра 90" xfId="4843"/>
    <cellStyle name="Значение фильтра 90 2" xfId="5725"/>
    <cellStyle name="Значение фильтра 90 2 2" xfId="6625"/>
    <cellStyle name="Значение фильтра 91" xfId="4865"/>
    <cellStyle name="Значение фильтра 91 2" xfId="5765"/>
    <cellStyle name="Значение фильтра 92" xfId="987"/>
    <cellStyle name="Информация о задаче" xfId="47"/>
    <cellStyle name="Информация о задаче 2" xfId="73"/>
    <cellStyle name="Информация о задаче 3" xfId="105"/>
    <cellStyle name="Информация о задаче 4" xfId="178"/>
    <cellStyle name="Информация о задаче 5" xfId="221"/>
    <cellStyle name="Итог 2" xfId="179"/>
    <cellStyle name="Итог 2 2" xfId="2384"/>
    <cellStyle name="Итог 2 2 2" xfId="5328"/>
    <cellStyle name="Итог 2 2 2 2" xfId="6228"/>
    <cellStyle name="Итог 2 3" xfId="4911"/>
    <cellStyle name="Итог 2 3 2" xfId="5811"/>
    <cellStyle name="Контрольная ячейка 2" xfId="180"/>
    <cellStyle name="Контрольная ячейка 2 2" xfId="1406"/>
    <cellStyle name="Название 2" xfId="181"/>
    <cellStyle name="Нейтральный 2" xfId="182"/>
    <cellStyle name="Нейтральный 2 2" xfId="1407"/>
    <cellStyle name="Обычный" xfId="0" builtinId="0"/>
    <cellStyle name="Обычный 10" xfId="971"/>
    <cellStyle name="Обычный 10 2" xfId="1408"/>
    <cellStyle name="Обычный 11" xfId="1435"/>
    <cellStyle name="Обычный 11 2" xfId="614"/>
    <cellStyle name="Обычный 12" xfId="1439"/>
    <cellStyle name="Обычный 12 2" xfId="947"/>
    <cellStyle name="Обычный 13" xfId="948"/>
    <cellStyle name="Обычный 14" xfId="949"/>
    <cellStyle name="Обычный 15" xfId="944"/>
    <cellStyle name="Обычный 16" xfId="6637"/>
    <cellStyle name="Обычный 17" xfId="1409"/>
    <cellStyle name="Обычный 18" xfId="1410"/>
    <cellStyle name="Обычный 19" xfId="1411"/>
    <cellStyle name="Обычный 2" xfId="1"/>
    <cellStyle name="Обычный 2 10" xfId="579"/>
    <cellStyle name="Обычный 2 10 10" xfId="1012"/>
    <cellStyle name="Обычный 2 10 2" xfId="652"/>
    <cellStyle name="Обычный 2 10 2 2" xfId="847"/>
    <cellStyle name="Обычный 2 10 2 2 2" xfId="1755"/>
    <cellStyle name="Обычный 2 10 2 2 2 2" xfId="3885"/>
    <cellStyle name="Обычный 2 10 2 2 3" xfId="2165"/>
    <cellStyle name="Обычный 2 10 2 2 3 2" xfId="4295"/>
    <cellStyle name="Обычный 2 10 2 2 4" xfId="3019"/>
    <cellStyle name="Обычный 2 10 2 2 4 2" xfId="4726"/>
    <cellStyle name="Обычный 2 10 2 2 5" xfId="3462"/>
    <cellStyle name="Обычный 2 10 2 2 6" xfId="1274"/>
    <cellStyle name="Обычный 2 10 2 3" xfId="1560"/>
    <cellStyle name="Обычный 2 10 2 3 2" xfId="3690"/>
    <cellStyle name="Обычный 2 10 2 4" xfId="1970"/>
    <cellStyle name="Обычный 2 10 2 4 2" xfId="4100"/>
    <cellStyle name="Обычный 2 10 2 5" xfId="2824"/>
    <cellStyle name="Обычный 2 10 2 5 2" xfId="4531"/>
    <cellStyle name="Обычный 2 10 2 6" xfId="3267"/>
    <cellStyle name="Обычный 2 10 2 7" xfId="1079"/>
    <cellStyle name="Обычный 2 10 3" xfId="717"/>
    <cellStyle name="Обычный 2 10 3 2" xfId="1625"/>
    <cellStyle name="Обычный 2 10 3 2 2" xfId="3755"/>
    <cellStyle name="Обычный 2 10 3 3" xfId="2035"/>
    <cellStyle name="Обычный 2 10 3 3 2" xfId="4165"/>
    <cellStyle name="Обычный 2 10 3 4" xfId="2889"/>
    <cellStyle name="Обычный 2 10 3 4 2" xfId="4596"/>
    <cellStyle name="Обычный 2 10 3 5" xfId="3332"/>
    <cellStyle name="Обычный 2 10 3 6" xfId="1144"/>
    <cellStyle name="Обычный 2 10 4" xfId="782"/>
    <cellStyle name="Обычный 2 10 4 2" xfId="1690"/>
    <cellStyle name="Обычный 2 10 4 2 2" xfId="3820"/>
    <cellStyle name="Обычный 2 10 4 3" xfId="2100"/>
    <cellStyle name="Обычный 2 10 4 3 2" xfId="4230"/>
    <cellStyle name="Обычный 2 10 4 4" xfId="2954"/>
    <cellStyle name="Обычный 2 10 4 4 2" xfId="4661"/>
    <cellStyle name="Обычный 2 10 4 5" xfId="3397"/>
    <cellStyle name="Обычный 2 10 4 6" xfId="1209"/>
    <cellStyle name="Обычный 2 10 5" xfId="912"/>
    <cellStyle name="Обычный 2 10 5 2" xfId="1820"/>
    <cellStyle name="Обычный 2 10 5 2 2" xfId="3950"/>
    <cellStyle name="Обычный 2 10 5 3" xfId="2230"/>
    <cellStyle name="Обычный 2 10 5 3 2" xfId="4360"/>
    <cellStyle name="Обычный 2 10 5 4" xfId="3084"/>
    <cellStyle name="Обычный 2 10 5 4 2" xfId="4791"/>
    <cellStyle name="Обычный 2 10 5 5" xfId="3527"/>
    <cellStyle name="Обычный 2 10 5 6" xfId="1339"/>
    <cellStyle name="Обычный 2 10 6" xfId="1495"/>
    <cellStyle name="Обычный 2 10 6 2" xfId="3625"/>
    <cellStyle name="Обычный 2 10 7" xfId="1905"/>
    <cellStyle name="Обычный 2 10 7 2" xfId="4035"/>
    <cellStyle name="Обычный 2 10 8" xfId="2759"/>
    <cellStyle name="Обычный 2 10 8 2" xfId="4466"/>
    <cellStyle name="Обычный 2 10 9" xfId="3202"/>
    <cellStyle name="Обычный 2 11" xfId="600"/>
    <cellStyle name="Обычный 2 11 10" xfId="1027"/>
    <cellStyle name="Обычный 2 11 2" xfId="666"/>
    <cellStyle name="Обычный 2 11 2 2" xfId="861"/>
    <cellStyle name="Обычный 2 11 2 2 2" xfId="1769"/>
    <cellStyle name="Обычный 2 11 2 2 2 2" xfId="3899"/>
    <cellStyle name="Обычный 2 11 2 2 3" xfId="2179"/>
    <cellStyle name="Обычный 2 11 2 2 3 2" xfId="4309"/>
    <cellStyle name="Обычный 2 11 2 2 4" xfId="3033"/>
    <cellStyle name="Обычный 2 11 2 2 4 2" xfId="4740"/>
    <cellStyle name="Обычный 2 11 2 2 5" xfId="3476"/>
    <cellStyle name="Обычный 2 11 2 2 6" xfId="1288"/>
    <cellStyle name="Обычный 2 11 2 3" xfId="1574"/>
    <cellStyle name="Обычный 2 11 2 3 2" xfId="3704"/>
    <cellStyle name="Обычный 2 11 2 4" xfId="1984"/>
    <cellStyle name="Обычный 2 11 2 4 2" xfId="4114"/>
    <cellStyle name="Обычный 2 11 2 5" xfId="2838"/>
    <cellStyle name="Обычный 2 11 2 5 2" xfId="4545"/>
    <cellStyle name="Обычный 2 11 2 6" xfId="3281"/>
    <cellStyle name="Обычный 2 11 2 7" xfId="1093"/>
    <cellStyle name="Обычный 2 11 3" xfId="731"/>
    <cellStyle name="Обычный 2 11 3 2" xfId="1639"/>
    <cellStyle name="Обычный 2 11 3 2 2" xfId="3769"/>
    <cellStyle name="Обычный 2 11 3 3" xfId="2049"/>
    <cellStyle name="Обычный 2 11 3 3 2" xfId="4179"/>
    <cellStyle name="Обычный 2 11 3 4" xfId="2903"/>
    <cellStyle name="Обычный 2 11 3 4 2" xfId="4610"/>
    <cellStyle name="Обычный 2 11 3 5" xfId="3346"/>
    <cellStyle name="Обычный 2 11 3 6" xfId="1158"/>
    <cellStyle name="Обычный 2 11 4" xfId="796"/>
    <cellStyle name="Обычный 2 11 4 2" xfId="1704"/>
    <cellStyle name="Обычный 2 11 4 2 2" xfId="3834"/>
    <cellStyle name="Обычный 2 11 4 3" xfId="2114"/>
    <cellStyle name="Обычный 2 11 4 3 2" xfId="4244"/>
    <cellStyle name="Обычный 2 11 4 4" xfId="2968"/>
    <cellStyle name="Обычный 2 11 4 4 2" xfId="4675"/>
    <cellStyle name="Обычный 2 11 4 5" xfId="3411"/>
    <cellStyle name="Обычный 2 11 4 6" xfId="1223"/>
    <cellStyle name="Обычный 2 11 5" xfId="926"/>
    <cellStyle name="Обычный 2 11 5 2" xfId="1834"/>
    <cellStyle name="Обычный 2 11 5 2 2" xfId="3964"/>
    <cellStyle name="Обычный 2 11 5 3" xfId="2244"/>
    <cellStyle name="Обычный 2 11 5 3 2" xfId="4374"/>
    <cellStyle name="Обычный 2 11 5 4" xfId="3098"/>
    <cellStyle name="Обычный 2 11 5 4 2" xfId="4805"/>
    <cellStyle name="Обычный 2 11 5 5" xfId="3541"/>
    <cellStyle name="Обычный 2 11 5 6" xfId="1353"/>
    <cellStyle name="Обычный 2 11 6" xfId="1509"/>
    <cellStyle name="Обычный 2 11 6 2" xfId="3639"/>
    <cellStyle name="Обычный 2 11 7" xfId="1919"/>
    <cellStyle name="Обычный 2 11 7 2" xfId="4049"/>
    <cellStyle name="Обычный 2 11 8" xfId="2773"/>
    <cellStyle name="Обычный 2 11 8 2" xfId="4480"/>
    <cellStyle name="Обычный 2 11 9" xfId="3216"/>
    <cellStyle name="Обычный 2 12" xfId="617"/>
    <cellStyle name="Обычный 2 12 10" xfId="1043"/>
    <cellStyle name="Обычный 2 12 2" xfId="682"/>
    <cellStyle name="Обычный 2 12 2 2" xfId="877"/>
    <cellStyle name="Обычный 2 12 2 2 2" xfId="1785"/>
    <cellStyle name="Обычный 2 12 2 2 2 2" xfId="3915"/>
    <cellStyle name="Обычный 2 12 2 2 3" xfId="2195"/>
    <cellStyle name="Обычный 2 12 2 2 3 2" xfId="4325"/>
    <cellStyle name="Обычный 2 12 2 2 4" xfId="3049"/>
    <cellStyle name="Обычный 2 12 2 2 4 2" xfId="4756"/>
    <cellStyle name="Обычный 2 12 2 2 5" xfId="3492"/>
    <cellStyle name="Обычный 2 12 2 2 6" xfId="1304"/>
    <cellStyle name="Обычный 2 12 2 3" xfId="1590"/>
    <cellStyle name="Обычный 2 12 2 3 2" xfId="3720"/>
    <cellStyle name="Обычный 2 12 2 4" xfId="2000"/>
    <cellStyle name="Обычный 2 12 2 4 2" xfId="4130"/>
    <cellStyle name="Обычный 2 12 2 5" xfId="2854"/>
    <cellStyle name="Обычный 2 12 2 5 2" xfId="4561"/>
    <cellStyle name="Обычный 2 12 2 6" xfId="3297"/>
    <cellStyle name="Обычный 2 12 2 7" xfId="1109"/>
    <cellStyle name="Обычный 2 12 3" xfId="747"/>
    <cellStyle name="Обычный 2 12 3 2" xfId="1655"/>
    <cellStyle name="Обычный 2 12 3 2 2" xfId="3785"/>
    <cellStyle name="Обычный 2 12 3 3" xfId="2065"/>
    <cellStyle name="Обычный 2 12 3 3 2" xfId="4195"/>
    <cellStyle name="Обычный 2 12 3 4" xfId="2919"/>
    <cellStyle name="Обычный 2 12 3 4 2" xfId="4626"/>
    <cellStyle name="Обычный 2 12 3 5" xfId="3362"/>
    <cellStyle name="Обычный 2 12 3 6" xfId="1174"/>
    <cellStyle name="Обычный 2 12 4" xfId="812"/>
    <cellStyle name="Обычный 2 12 4 2" xfId="1720"/>
    <cellStyle name="Обычный 2 12 4 2 2" xfId="3850"/>
    <cellStyle name="Обычный 2 12 4 3" xfId="2130"/>
    <cellStyle name="Обычный 2 12 4 3 2" xfId="4260"/>
    <cellStyle name="Обычный 2 12 4 4" xfId="2984"/>
    <cellStyle name="Обычный 2 12 4 4 2" xfId="4691"/>
    <cellStyle name="Обычный 2 12 4 5" xfId="3427"/>
    <cellStyle name="Обычный 2 12 4 6" xfId="1239"/>
    <cellStyle name="Обычный 2 12 5" xfId="942"/>
    <cellStyle name="Обычный 2 12 5 2" xfId="1850"/>
    <cellStyle name="Обычный 2 12 5 2 2" xfId="3980"/>
    <cellStyle name="Обычный 2 12 5 3" xfId="2260"/>
    <cellStyle name="Обычный 2 12 5 3 2" xfId="4390"/>
    <cellStyle name="Обычный 2 12 5 4" xfId="3114"/>
    <cellStyle name="Обычный 2 12 5 4 2" xfId="4821"/>
    <cellStyle name="Обычный 2 12 5 5" xfId="3557"/>
    <cellStyle name="Обычный 2 12 5 6" xfId="1369"/>
    <cellStyle name="Обычный 2 12 6" xfId="1525"/>
    <cellStyle name="Обычный 2 12 6 2" xfId="3655"/>
    <cellStyle name="Обычный 2 12 7" xfId="1935"/>
    <cellStyle name="Обычный 2 12 7 2" xfId="4065"/>
    <cellStyle name="Обычный 2 12 8" xfId="2789"/>
    <cellStyle name="Обычный 2 12 8 2" xfId="4496"/>
    <cellStyle name="Обычный 2 12 9" xfId="3232"/>
    <cellStyle name="Обычный 2 13" xfId="619"/>
    <cellStyle name="Обычный 2 13 2" xfId="814"/>
    <cellStyle name="Обычный 2 13 2 2" xfId="1722"/>
    <cellStyle name="Обычный 2 13 2 2 2" xfId="3852"/>
    <cellStyle name="Обычный 2 13 2 3" xfId="2132"/>
    <cellStyle name="Обычный 2 13 2 3 2" xfId="4262"/>
    <cellStyle name="Обычный 2 13 2 4" xfId="2986"/>
    <cellStyle name="Обычный 2 13 2 4 2" xfId="4693"/>
    <cellStyle name="Обычный 2 13 2 5" xfId="3429"/>
    <cellStyle name="Обычный 2 13 2 6" xfId="1241"/>
    <cellStyle name="Обычный 2 13 3" xfId="1527"/>
    <cellStyle name="Обычный 2 13 3 2" xfId="3657"/>
    <cellStyle name="Обычный 2 13 4" xfId="1937"/>
    <cellStyle name="Обычный 2 13 4 2" xfId="4067"/>
    <cellStyle name="Обычный 2 13 5" xfId="2791"/>
    <cellStyle name="Обычный 2 13 5 2" xfId="4498"/>
    <cellStyle name="Обычный 2 13 6" xfId="3234"/>
    <cellStyle name="Обычный 2 13 7" xfId="1046"/>
    <cellStyle name="Обычный 2 14" xfId="684"/>
    <cellStyle name="Обычный 2 14 2" xfId="1592"/>
    <cellStyle name="Обычный 2 14 2 2" xfId="3722"/>
    <cellStyle name="Обычный 2 14 3" xfId="2002"/>
    <cellStyle name="Обычный 2 14 3 2" xfId="4132"/>
    <cellStyle name="Обычный 2 14 4" xfId="2856"/>
    <cellStyle name="Обычный 2 14 4 2" xfId="4563"/>
    <cellStyle name="Обычный 2 14 5" xfId="3299"/>
    <cellStyle name="Обычный 2 14 6" xfId="1111"/>
    <cellStyle name="Обычный 2 15" xfId="749"/>
    <cellStyle name="Обычный 2 15 2" xfId="1657"/>
    <cellStyle name="Обычный 2 15 2 2" xfId="3787"/>
    <cellStyle name="Обычный 2 15 3" xfId="2067"/>
    <cellStyle name="Обычный 2 15 3 2" xfId="4197"/>
    <cellStyle name="Обычный 2 15 4" xfId="2921"/>
    <cellStyle name="Обычный 2 15 4 2" xfId="4628"/>
    <cellStyle name="Обычный 2 15 5" xfId="3364"/>
    <cellStyle name="Обычный 2 15 6" xfId="1176"/>
    <cellStyle name="Обычный 2 16" xfId="879"/>
    <cellStyle name="Обычный 2 16 2" xfId="1787"/>
    <cellStyle name="Обычный 2 16 2 2" xfId="3917"/>
    <cellStyle name="Обычный 2 16 3" xfId="2197"/>
    <cellStyle name="Обычный 2 16 3 2" xfId="4327"/>
    <cellStyle name="Обычный 2 16 4" xfId="3051"/>
    <cellStyle name="Обычный 2 16 4 2" xfId="4758"/>
    <cellStyle name="Обычный 2 16 5" xfId="3494"/>
    <cellStyle name="Обычный 2 16 6" xfId="1306"/>
    <cellStyle name="Обычный 2 17" xfId="972"/>
    <cellStyle name="Обычный 2 17 2" xfId="1462"/>
    <cellStyle name="Обычный 2 17 2 2" xfId="3592"/>
    <cellStyle name="Обычный 2 17 3" xfId="1872"/>
    <cellStyle name="Обычный 2 17 3 2" xfId="4002"/>
    <cellStyle name="Обычный 2 17 4" xfId="2294"/>
    <cellStyle name="Обычный 2 17 4 2" xfId="4423"/>
    <cellStyle name="Обычный 2 17 5" xfId="3158"/>
    <cellStyle name="Обычный 2 2" xfId="3"/>
    <cellStyle name="Обычный 2 2 2" xfId="71"/>
    <cellStyle name="Обычный 2 2 2 2" xfId="1412"/>
    <cellStyle name="Обычный 2 2 3" xfId="124"/>
    <cellStyle name="Обычный 2 2 4" xfId="224"/>
    <cellStyle name="Обычный 2 2 4 10" xfId="1888"/>
    <cellStyle name="Обычный 2 2 4 10 2" xfId="4018"/>
    <cellStyle name="Обычный 2 2 4 11" xfId="2411"/>
    <cellStyle name="Обычный 2 2 4 11 2" xfId="4442"/>
    <cellStyle name="Обычный 2 2 4 12" xfId="3180"/>
    <cellStyle name="Обычный 2 2 4 13" xfId="994"/>
    <cellStyle name="Обычный 2 2 4 2" xfId="566"/>
    <cellStyle name="Обычный 2 2 4 2 10" xfId="999"/>
    <cellStyle name="Обычный 2 2 4 2 2" xfId="639"/>
    <cellStyle name="Обычный 2 2 4 2 2 2" xfId="834"/>
    <cellStyle name="Обычный 2 2 4 2 2 2 2" xfId="1742"/>
    <cellStyle name="Обычный 2 2 4 2 2 2 2 2" xfId="3872"/>
    <cellStyle name="Обычный 2 2 4 2 2 2 3" xfId="2152"/>
    <cellStyle name="Обычный 2 2 4 2 2 2 3 2" xfId="4282"/>
    <cellStyle name="Обычный 2 2 4 2 2 2 4" xfId="3006"/>
    <cellStyle name="Обычный 2 2 4 2 2 2 4 2" xfId="4713"/>
    <cellStyle name="Обычный 2 2 4 2 2 2 5" xfId="3449"/>
    <cellStyle name="Обычный 2 2 4 2 2 2 6" xfId="1261"/>
    <cellStyle name="Обычный 2 2 4 2 2 3" xfId="1547"/>
    <cellStyle name="Обычный 2 2 4 2 2 3 2" xfId="3677"/>
    <cellStyle name="Обычный 2 2 4 2 2 4" xfId="1957"/>
    <cellStyle name="Обычный 2 2 4 2 2 4 2" xfId="4087"/>
    <cellStyle name="Обычный 2 2 4 2 2 5" xfId="2811"/>
    <cellStyle name="Обычный 2 2 4 2 2 5 2" xfId="4518"/>
    <cellStyle name="Обычный 2 2 4 2 2 6" xfId="3254"/>
    <cellStyle name="Обычный 2 2 4 2 2 7" xfId="1066"/>
    <cellStyle name="Обычный 2 2 4 2 3" xfId="704"/>
    <cellStyle name="Обычный 2 2 4 2 3 2" xfId="1612"/>
    <cellStyle name="Обычный 2 2 4 2 3 2 2" xfId="3742"/>
    <cellStyle name="Обычный 2 2 4 2 3 3" xfId="2022"/>
    <cellStyle name="Обычный 2 2 4 2 3 3 2" xfId="4152"/>
    <cellStyle name="Обычный 2 2 4 2 3 4" xfId="2876"/>
    <cellStyle name="Обычный 2 2 4 2 3 4 2" xfId="4583"/>
    <cellStyle name="Обычный 2 2 4 2 3 5" xfId="3319"/>
    <cellStyle name="Обычный 2 2 4 2 3 6" xfId="1131"/>
    <cellStyle name="Обычный 2 2 4 2 4" xfId="769"/>
    <cellStyle name="Обычный 2 2 4 2 4 2" xfId="1677"/>
    <cellStyle name="Обычный 2 2 4 2 4 2 2" xfId="3807"/>
    <cellStyle name="Обычный 2 2 4 2 4 3" xfId="2087"/>
    <cellStyle name="Обычный 2 2 4 2 4 3 2" xfId="4217"/>
    <cellStyle name="Обычный 2 2 4 2 4 4" xfId="2941"/>
    <cellStyle name="Обычный 2 2 4 2 4 4 2" xfId="4648"/>
    <cellStyle name="Обычный 2 2 4 2 4 5" xfId="3384"/>
    <cellStyle name="Обычный 2 2 4 2 4 6" xfId="1196"/>
    <cellStyle name="Обычный 2 2 4 2 5" xfId="899"/>
    <cellStyle name="Обычный 2 2 4 2 5 2" xfId="1807"/>
    <cellStyle name="Обычный 2 2 4 2 5 2 2" xfId="3937"/>
    <cellStyle name="Обычный 2 2 4 2 5 3" xfId="2217"/>
    <cellStyle name="Обычный 2 2 4 2 5 3 2" xfId="4347"/>
    <cellStyle name="Обычный 2 2 4 2 5 4" xfId="3071"/>
    <cellStyle name="Обычный 2 2 4 2 5 4 2" xfId="4778"/>
    <cellStyle name="Обычный 2 2 4 2 5 5" xfId="3514"/>
    <cellStyle name="Обычный 2 2 4 2 5 6" xfId="1326"/>
    <cellStyle name="Обычный 2 2 4 2 6" xfId="1482"/>
    <cellStyle name="Обычный 2 2 4 2 6 2" xfId="3612"/>
    <cellStyle name="Обычный 2 2 4 2 7" xfId="1892"/>
    <cellStyle name="Обычный 2 2 4 2 7 2" xfId="4022"/>
    <cellStyle name="Обычный 2 2 4 2 8" xfId="2746"/>
    <cellStyle name="Обычный 2 2 4 2 8 2" xfId="4453"/>
    <cellStyle name="Обычный 2 2 4 2 9" xfId="3189"/>
    <cellStyle name="Обычный 2 2 4 3" xfId="590"/>
    <cellStyle name="Обычный 2 2 4 3 10" xfId="1023"/>
    <cellStyle name="Обычный 2 2 4 3 2" xfId="663"/>
    <cellStyle name="Обычный 2 2 4 3 2 2" xfId="858"/>
    <cellStyle name="Обычный 2 2 4 3 2 2 2" xfId="1766"/>
    <cellStyle name="Обычный 2 2 4 3 2 2 2 2" xfId="3896"/>
    <cellStyle name="Обычный 2 2 4 3 2 2 3" xfId="2176"/>
    <cellStyle name="Обычный 2 2 4 3 2 2 3 2" xfId="4306"/>
    <cellStyle name="Обычный 2 2 4 3 2 2 4" xfId="3030"/>
    <cellStyle name="Обычный 2 2 4 3 2 2 4 2" xfId="4737"/>
    <cellStyle name="Обычный 2 2 4 3 2 2 5" xfId="3473"/>
    <cellStyle name="Обычный 2 2 4 3 2 2 6" xfId="1285"/>
    <cellStyle name="Обычный 2 2 4 3 2 3" xfId="1571"/>
    <cellStyle name="Обычный 2 2 4 3 2 3 2" xfId="3701"/>
    <cellStyle name="Обычный 2 2 4 3 2 4" xfId="1981"/>
    <cellStyle name="Обычный 2 2 4 3 2 4 2" xfId="4111"/>
    <cellStyle name="Обычный 2 2 4 3 2 5" xfId="2835"/>
    <cellStyle name="Обычный 2 2 4 3 2 5 2" xfId="4542"/>
    <cellStyle name="Обычный 2 2 4 3 2 6" xfId="3278"/>
    <cellStyle name="Обычный 2 2 4 3 2 7" xfId="1090"/>
    <cellStyle name="Обычный 2 2 4 3 3" xfId="728"/>
    <cellStyle name="Обычный 2 2 4 3 3 2" xfId="1636"/>
    <cellStyle name="Обычный 2 2 4 3 3 2 2" xfId="3766"/>
    <cellStyle name="Обычный 2 2 4 3 3 3" xfId="2046"/>
    <cellStyle name="Обычный 2 2 4 3 3 3 2" xfId="4176"/>
    <cellStyle name="Обычный 2 2 4 3 3 4" xfId="2900"/>
    <cellStyle name="Обычный 2 2 4 3 3 4 2" xfId="4607"/>
    <cellStyle name="Обычный 2 2 4 3 3 5" xfId="3343"/>
    <cellStyle name="Обычный 2 2 4 3 3 6" xfId="1155"/>
    <cellStyle name="Обычный 2 2 4 3 4" xfId="793"/>
    <cellStyle name="Обычный 2 2 4 3 4 2" xfId="1701"/>
    <cellStyle name="Обычный 2 2 4 3 4 2 2" xfId="3831"/>
    <cellStyle name="Обычный 2 2 4 3 4 3" xfId="2111"/>
    <cellStyle name="Обычный 2 2 4 3 4 3 2" xfId="4241"/>
    <cellStyle name="Обычный 2 2 4 3 4 4" xfId="2965"/>
    <cellStyle name="Обычный 2 2 4 3 4 4 2" xfId="4672"/>
    <cellStyle name="Обычный 2 2 4 3 4 5" xfId="3408"/>
    <cellStyle name="Обычный 2 2 4 3 4 6" xfId="1220"/>
    <cellStyle name="Обычный 2 2 4 3 5" xfId="923"/>
    <cellStyle name="Обычный 2 2 4 3 5 2" xfId="1831"/>
    <cellStyle name="Обычный 2 2 4 3 5 2 2" xfId="3961"/>
    <cellStyle name="Обычный 2 2 4 3 5 3" xfId="2241"/>
    <cellStyle name="Обычный 2 2 4 3 5 3 2" xfId="4371"/>
    <cellStyle name="Обычный 2 2 4 3 5 4" xfId="3095"/>
    <cellStyle name="Обычный 2 2 4 3 5 4 2" xfId="4802"/>
    <cellStyle name="Обычный 2 2 4 3 5 5" xfId="3538"/>
    <cellStyle name="Обычный 2 2 4 3 5 6" xfId="1350"/>
    <cellStyle name="Обычный 2 2 4 3 6" xfId="1506"/>
    <cellStyle name="Обычный 2 2 4 3 6 2" xfId="3636"/>
    <cellStyle name="Обычный 2 2 4 3 7" xfId="1916"/>
    <cellStyle name="Обычный 2 2 4 3 7 2" xfId="4046"/>
    <cellStyle name="Обычный 2 2 4 3 8" xfId="2770"/>
    <cellStyle name="Обычный 2 2 4 3 8 2" xfId="4477"/>
    <cellStyle name="Обычный 2 2 4 3 9" xfId="3213"/>
    <cellStyle name="Обычный 2 2 4 4" xfId="611"/>
    <cellStyle name="Обычный 2 2 4 4 10" xfId="1038"/>
    <cellStyle name="Обычный 2 2 4 4 2" xfId="677"/>
    <cellStyle name="Обычный 2 2 4 4 2 2" xfId="872"/>
    <cellStyle name="Обычный 2 2 4 4 2 2 2" xfId="1780"/>
    <cellStyle name="Обычный 2 2 4 4 2 2 2 2" xfId="3910"/>
    <cellStyle name="Обычный 2 2 4 4 2 2 3" xfId="2190"/>
    <cellStyle name="Обычный 2 2 4 4 2 2 3 2" xfId="4320"/>
    <cellStyle name="Обычный 2 2 4 4 2 2 4" xfId="3044"/>
    <cellStyle name="Обычный 2 2 4 4 2 2 4 2" xfId="4751"/>
    <cellStyle name="Обычный 2 2 4 4 2 2 5" xfId="3487"/>
    <cellStyle name="Обычный 2 2 4 4 2 2 6" xfId="1299"/>
    <cellStyle name="Обычный 2 2 4 4 2 3" xfId="1585"/>
    <cellStyle name="Обычный 2 2 4 4 2 3 2" xfId="3715"/>
    <cellStyle name="Обычный 2 2 4 4 2 4" xfId="1995"/>
    <cellStyle name="Обычный 2 2 4 4 2 4 2" xfId="4125"/>
    <cellStyle name="Обычный 2 2 4 4 2 5" xfId="2849"/>
    <cellStyle name="Обычный 2 2 4 4 2 5 2" xfId="4556"/>
    <cellStyle name="Обычный 2 2 4 4 2 6" xfId="3292"/>
    <cellStyle name="Обычный 2 2 4 4 2 7" xfId="1104"/>
    <cellStyle name="Обычный 2 2 4 4 3" xfId="742"/>
    <cellStyle name="Обычный 2 2 4 4 3 2" xfId="1650"/>
    <cellStyle name="Обычный 2 2 4 4 3 2 2" xfId="3780"/>
    <cellStyle name="Обычный 2 2 4 4 3 3" xfId="2060"/>
    <cellStyle name="Обычный 2 2 4 4 3 3 2" xfId="4190"/>
    <cellStyle name="Обычный 2 2 4 4 3 4" xfId="2914"/>
    <cellStyle name="Обычный 2 2 4 4 3 4 2" xfId="4621"/>
    <cellStyle name="Обычный 2 2 4 4 3 5" xfId="3357"/>
    <cellStyle name="Обычный 2 2 4 4 3 6" xfId="1169"/>
    <cellStyle name="Обычный 2 2 4 4 4" xfId="807"/>
    <cellStyle name="Обычный 2 2 4 4 4 2" xfId="1715"/>
    <cellStyle name="Обычный 2 2 4 4 4 2 2" xfId="3845"/>
    <cellStyle name="Обычный 2 2 4 4 4 3" xfId="2125"/>
    <cellStyle name="Обычный 2 2 4 4 4 3 2" xfId="4255"/>
    <cellStyle name="Обычный 2 2 4 4 4 4" xfId="2979"/>
    <cellStyle name="Обычный 2 2 4 4 4 4 2" xfId="4686"/>
    <cellStyle name="Обычный 2 2 4 4 4 5" xfId="3422"/>
    <cellStyle name="Обычный 2 2 4 4 4 6" xfId="1234"/>
    <cellStyle name="Обычный 2 2 4 4 5" xfId="937"/>
    <cellStyle name="Обычный 2 2 4 4 5 2" xfId="1845"/>
    <cellStyle name="Обычный 2 2 4 4 5 2 2" xfId="3975"/>
    <cellStyle name="Обычный 2 2 4 4 5 3" xfId="2255"/>
    <cellStyle name="Обычный 2 2 4 4 5 3 2" xfId="4385"/>
    <cellStyle name="Обычный 2 2 4 4 5 4" xfId="3109"/>
    <cellStyle name="Обычный 2 2 4 4 5 4 2" xfId="4816"/>
    <cellStyle name="Обычный 2 2 4 4 5 5" xfId="3552"/>
    <cellStyle name="Обычный 2 2 4 4 5 6" xfId="1364"/>
    <cellStyle name="Обычный 2 2 4 4 6" xfId="1520"/>
    <cellStyle name="Обычный 2 2 4 4 6 2" xfId="3650"/>
    <cellStyle name="Обычный 2 2 4 4 7" xfId="1930"/>
    <cellStyle name="Обычный 2 2 4 4 7 2" xfId="4060"/>
    <cellStyle name="Обычный 2 2 4 4 8" xfId="2784"/>
    <cellStyle name="Обычный 2 2 4 4 8 2" xfId="4491"/>
    <cellStyle name="Обычный 2 2 4 4 9" xfId="3227"/>
    <cellStyle name="Обычный 2 2 4 5" xfId="635"/>
    <cellStyle name="Обычный 2 2 4 5 2" xfId="830"/>
    <cellStyle name="Обычный 2 2 4 5 2 2" xfId="1738"/>
    <cellStyle name="Обычный 2 2 4 5 2 2 2" xfId="3868"/>
    <cellStyle name="Обычный 2 2 4 5 2 3" xfId="2148"/>
    <cellStyle name="Обычный 2 2 4 5 2 3 2" xfId="4278"/>
    <cellStyle name="Обычный 2 2 4 5 2 4" xfId="3002"/>
    <cellStyle name="Обычный 2 2 4 5 2 4 2" xfId="4709"/>
    <cellStyle name="Обычный 2 2 4 5 2 5" xfId="3445"/>
    <cellStyle name="Обычный 2 2 4 5 2 6" xfId="1257"/>
    <cellStyle name="Обычный 2 2 4 5 3" xfId="1543"/>
    <cellStyle name="Обычный 2 2 4 5 3 2" xfId="3673"/>
    <cellStyle name="Обычный 2 2 4 5 4" xfId="1953"/>
    <cellStyle name="Обычный 2 2 4 5 4 2" xfId="4083"/>
    <cellStyle name="Обычный 2 2 4 5 5" xfId="2807"/>
    <cellStyle name="Обычный 2 2 4 5 5 2" xfId="4514"/>
    <cellStyle name="Обычный 2 2 4 5 6" xfId="3250"/>
    <cellStyle name="Обычный 2 2 4 5 7" xfId="1062"/>
    <cellStyle name="Обычный 2 2 4 6" xfId="700"/>
    <cellStyle name="Обычный 2 2 4 6 2" xfId="1608"/>
    <cellStyle name="Обычный 2 2 4 6 2 2" xfId="3738"/>
    <cellStyle name="Обычный 2 2 4 6 3" xfId="2018"/>
    <cellStyle name="Обычный 2 2 4 6 3 2" xfId="4148"/>
    <cellStyle name="Обычный 2 2 4 6 4" xfId="2872"/>
    <cellStyle name="Обычный 2 2 4 6 4 2" xfId="4579"/>
    <cellStyle name="Обычный 2 2 4 6 5" xfId="3315"/>
    <cellStyle name="Обычный 2 2 4 6 6" xfId="1127"/>
    <cellStyle name="Обычный 2 2 4 7" xfId="765"/>
    <cellStyle name="Обычный 2 2 4 7 2" xfId="1673"/>
    <cellStyle name="Обычный 2 2 4 7 2 2" xfId="3803"/>
    <cellStyle name="Обычный 2 2 4 7 3" xfId="2083"/>
    <cellStyle name="Обычный 2 2 4 7 3 2" xfId="4213"/>
    <cellStyle name="Обычный 2 2 4 7 4" xfId="2937"/>
    <cellStyle name="Обычный 2 2 4 7 4 2" xfId="4644"/>
    <cellStyle name="Обычный 2 2 4 7 5" xfId="3380"/>
    <cellStyle name="Обычный 2 2 4 7 6" xfId="1192"/>
    <cellStyle name="Обычный 2 2 4 8" xfId="895"/>
    <cellStyle name="Обычный 2 2 4 8 2" xfId="1803"/>
    <cellStyle name="Обычный 2 2 4 8 2 2" xfId="3933"/>
    <cellStyle name="Обычный 2 2 4 8 3" xfId="2213"/>
    <cellStyle name="Обычный 2 2 4 8 3 2" xfId="4343"/>
    <cellStyle name="Обычный 2 2 4 8 4" xfId="3067"/>
    <cellStyle name="Обычный 2 2 4 8 4 2" xfId="4774"/>
    <cellStyle name="Обычный 2 2 4 8 5" xfId="3510"/>
    <cellStyle name="Обычный 2 2 4 8 6" xfId="1322"/>
    <cellStyle name="Обычный 2 2 4 9" xfId="1478"/>
    <cellStyle name="Обычный 2 2 4 9 2" xfId="3608"/>
    <cellStyle name="Обычный 2 2 5" xfId="61"/>
    <cellStyle name="Обычный 2 2 5 10" xfId="1883"/>
    <cellStyle name="Обычный 2 2 5 10 2" xfId="4013"/>
    <cellStyle name="Обычный 2 2 5 11" xfId="2325"/>
    <cellStyle name="Обычный 2 2 5 11 2" xfId="4434"/>
    <cellStyle name="Обычный 2 2 5 12" xfId="3174"/>
    <cellStyle name="Обычный 2 2 5 13" xfId="988"/>
    <cellStyle name="Обычный 2 2 5 2" xfId="567"/>
    <cellStyle name="Обычный 2 2 5 2 10" xfId="1000"/>
    <cellStyle name="Обычный 2 2 5 2 2" xfId="640"/>
    <cellStyle name="Обычный 2 2 5 2 2 2" xfId="835"/>
    <cellStyle name="Обычный 2 2 5 2 2 2 2" xfId="1743"/>
    <cellStyle name="Обычный 2 2 5 2 2 2 2 2" xfId="3873"/>
    <cellStyle name="Обычный 2 2 5 2 2 2 3" xfId="2153"/>
    <cellStyle name="Обычный 2 2 5 2 2 2 3 2" xfId="4283"/>
    <cellStyle name="Обычный 2 2 5 2 2 2 4" xfId="3007"/>
    <cellStyle name="Обычный 2 2 5 2 2 2 4 2" xfId="4714"/>
    <cellStyle name="Обычный 2 2 5 2 2 2 5" xfId="3450"/>
    <cellStyle name="Обычный 2 2 5 2 2 2 6" xfId="1262"/>
    <cellStyle name="Обычный 2 2 5 2 2 3" xfId="1548"/>
    <cellStyle name="Обычный 2 2 5 2 2 3 2" xfId="3678"/>
    <cellStyle name="Обычный 2 2 5 2 2 4" xfId="1958"/>
    <cellStyle name="Обычный 2 2 5 2 2 4 2" xfId="4088"/>
    <cellStyle name="Обычный 2 2 5 2 2 5" xfId="2812"/>
    <cellStyle name="Обычный 2 2 5 2 2 5 2" xfId="4519"/>
    <cellStyle name="Обычный 2 2 5 2 2 6" xfId="3255"/>
    <cellStyle name="Обычный 2 2 5 2 2 7" xfId="1067"/>
    <cellStyle name="Обычный 2 2 5 2 3" xfId="705"/>
    <cellStyle name="Обычный 2 2 5 2 3 2" xfId="1613"/>
    <cellStyle name="Обычный 2 2 5 2 3 2 2" xfId="3743"/>
    <cellStyle name="Обычный 2 2 5 2 3 3" xfId="2023"/>
    <cellStyle name="Обычный 2 2 5 2 3 3 2" xfId="4153"/>
    <cellStyle name="Обычный 2 2 5 2 3 4" xfId="2877"/>
    <cellStyle name="Обычный 2 2 5 2 3 4 2" xfId="4584"/>
    <cellStyle name="Обычный 2 2 5 2 3 5" xfId="3320"/>
    <cellStyle name="Обычный 2 2 5 2 3 6" xfId="1132"/>
    <cellStyle name="Обычный 2 2 5 2 4" xfId="770"/>
    <cellStyle name="Обычный 2 2 5 2 4 2" xfId="1678"/>
    <cellStyle name="Обычный 2 2 5 2 4 2 2" xfId="3808"/>
    <cellStyle name="Обычный 2 2 5 2 4 3" xfId="2088"/>
    <cellStyle name="Обычный 2 2 5 2 4 3 2" xfId="4218"/>
    <cellStyle name="Обычный 2 2 5 2 4 4" xfId="2942"/>
    <cellStyle name="Обычный 2 2 5 2 4 4 2" xfId="4649"/>
    <cellStyle name="Обычный 2 2 5 2 4 5" xfId="3385"/>
    <cellStyle name="Обычный 2 2 5 2 4 6" xfId="1197"/>
    <cellStyle name="Обычный 2 2 5 2 5" xfId="900"/>
    <cellStyle name="Обычный 2 2 5 2 5 2" xfId="1808"/>
    <cellStyle name="Обычный 2 2 5 2 5 2 2" xfId="3938"/>
    <cellStyle name="Обычный 2 2 5 2 5 3" xfId="2218"/>
    <cellStyle name="Обычный 2 2 5 2 5 3 2" xfId="4348"/>
    <cellStyle name="Обычный 2 2 5 2 5 4" xfId="3072"/>
    <cellStyle name="Обычный 2 2 5 2 5 4 2" xfId="4779"/>
    <cellStyle name="Обычный 2 2 5 2 5 5" xfId="3515"/>
    <cellStyle name="Обычный 2 2 5 2 5 6" xfId="1327"/>
    <cellStyle name="Обычный 2 2 5 2 6" xfId="1483"/>
    <cellStyle name="Обычный 2 2 5 2 6 2" xfId="3613"/>
    <cellStyle name="Обычный 2 2 5 2 7" xfId="1893"/>
    <cellStyle name="Обычный 2 2 5 2 7 2" xfId="4023"/>
    <cellStyle name="Обычный 2 2 5 2 8" xfId="2747"/>
    <cellStyle name="Обычный 2 2 5 2 8 2" xfId="4454"/>
    <cellStyle name="Обычный 2 2 5 2 9" xfId="3190"/>
    <cellStyle name="Обычный 2 2 5 3" xfId="585"/>
    <cellStyle name="Обычный 2 2 5 3 10" xfId="1018"/>
    <cellStyle name="Обычный 2 2 5 3 2" xfId="658"/>
    <cellStyle name="Обычный 2 2 5 3 2 2" xfId="853"/>
    <cellStyle name="Обычный 2 2 5 3 2 2 2" xfId="1761"/>
    <cellStyle name="Обычный 2 2 5 3 2 2 2 2" xfId="3891"/>
    <cellStyle name="Обычный 2 2 5 3 2 2 3" xfId="2171"/>
    <cellStyle name="Обычный 2 2 5 3 2 2 3 2" xfId="4301"/>
    <cellStyle name="Обычный 2 2 5 3 2 2 4" xfId="3025"/>
    <cellStyle name="Обычный 2 2 5 3 2 2 4 2" xfId="4732"/>
    <cellStyle name="Обычный 2 2 5 3 2 2 5" xfId="3468"/>
    <cellStyle name="Обычный 2 2 5 3 2 2 6" xfId="1280"/>
    <cellStyle name="Обычный 2 2 5 3 2 3" xfId="1566"/>
    <cellStyle name="Обычный 2 2 5 3 2 3 2" xfId="3696"/>
    <cellStyle name="Обычный 2 2 5 3 2 4" xfId="1976"/>
    <cellStyle name="Обычный 2 2 5 3 2 4 2" xfId="4106"/>
    <cellStyle name="Обычный 2 2 5 3 2 5" xfId="2830"/>
    <cellStyle name="Обычный 2 2 5 3 2 5 2" xfId="4537"/>
    <cellStyle name="Обычный 2 2 5 3 2 6" xfId="3273"/>
    <cellStyle name="Обычный 2 2 5 3 2 7" xfId="1085"/>
    <cellStyle name="Обычный 2 2 5 3 3" xfId="723"/>
    <cellStyle name="Обычный 2 2 5 3 3 2" xfId="1631"/>
    <cellStyle name="Обычный 2 2 5 3 3 2 2" xfId="3761"/>
    <cellStyle name="Обычный 2 2 5 3 3 3" xfId="2041"/>
    <cellStyle name="Обычный 2 2 5 3 3 3 2" xfId="4171"/>
    <cellStyle name="Обычный 2 2 5 3 3 4" xfId="2895"/>
    <cellStyle name="Обычный 2 2 5 3 3 4 2" xfId="4602"/>
    <cellStyle name="Обычный 2 2 5 3 3 5" xfId="3338"/>
    <cellStyle name="Обычный 2 2 5 3 3 6" xfId="1150"/>
    <cellStyle name="Обычный 2 2 5 3 4" xfId="788"/>
    <cellStyle name="Обычный 2 2 5 3 4 2" xfId="1696"/>
    <cellStyle name="Обычный 2 2 5 3 4 2 2" xfId="3826"/>
    <cellStyle name="Обычный 2 2 5 3 4 3" xfId="2106"/>
    <cellStyle name="Обычный 2 2 5 3 4 3 2" xfId="4236"/>
    <cellStyle name="Обычный 2 2 5 3 4 4" xfId="2960"/>
    <cellStyle name="Обычный 2 2 5 3 4 4 2" xfId="4667"/>
    <cellStyle name="Обычный 2 2 5 3 4 5" xfId="3403"/>
    <cellStyle name="Обычный 2 2 5 3 4 6" xfId="1215"/>
    <cellStyle name="Обычный 2 2 5 3 5" xfId="918"/>
    <cellStyle name="Обычный 2 2 5 3 5 2" xfId="1826"/>
    <cellStyle name="Обычный 2 2 5 3 5 2 2" xfId="3956"/>
    <cellStyle name="Обычный 2 2 5 3 5 3" xfId="2236"/>
    <cellStyle name="Обычный 2 2 5 3 5 3 2" xfId="4366"/>
    <cellStyle name="Обычный 2 2 5 3 5 4" xfId="3090"/>
    <cellStyle name="Обычный 2 2 5 3 5 4 2" xfId="4797"/>
    <cellStyle name="Обычный 2 2 5 3 5 5" xfId="3533"/>
    <cellStyle name="Обычный 2 2 5 3 5 6" xfId="1345"/>
    <cellStyle name="Обычный 2 2 5 3 6" xfId="1501"/>
    <cellStyle name="Обычный 2 2 5 3 6 2" xfId="3631"/>
    <cellStyle name="Обычный 2 2 5 3 7" xfId="1911"/>
    <cellStyle name="Обычный 2 2 5 3 7 2" xfId="4041"/>
    <cellStyle name="Обычный 2 2 5 3 8" xfId="2765"/>
    <cellStyle name="Обычный 2 2 5 3 8 2" xfId="4472"/>
    <cellStyle name="Обычный 2 2 5 3 9" xfId="3208"/>
    <cellStyle name="Обычный 2 2 5 4" xfId="606"/>
    <cellStyle name="Обычный 2 2 5 4 10" xfId="1033"/>
    <cellStyle name="Обычный 2 2 5 4 2" xfId="672"/>
    <cellStyle name="Обычный 2 2 5 4 2 2" xfId="867"/>
    <cellStyle name="Обычный 2 2 5 4 2 2 2" xfId="1775"/>
    <cellStyle name="Обычный 2 2 5 4 2 2 2 2" xfId="3905"/>
    <cellStyle name="Обычный 2 2 5 4 2 2 3" xfId="2185"/>
    <cellStyle name="Обычный 2 2 5 4 2 2 3 2" xfId="4315"/>
    <cellStyle name="Обычный 2 2 5 4 2 2 4" xfId="3039"/>
    <cellStyle name="Обычный 2 2 5 4 2 2 4 2" xfId="4746"/>
    <cellStyle name="Обычный 2 2 5 4 2 2 5" xfId="3482"/>
    <cellStyle name="Обычный 2 2 5 4 2 2 6" xfId="1294"/>
    <cellStyle name="Обычный 2 2 5 4 2 3" xfId="1580"/>
    <cellStyle name="Обычный 2 2 5 4 2 3 2" xfId="3710"/>
    <cellStyle name="Обычный 2 2 5 4 2 4" xfId="1990"/>
    <cellStyle name="Обычный 2 2 5 4 2 4 2" xfId="4120"/>
    <cellStyle name="Обычный 2 2 5 4 2 5" xfId="2844"/>
    <cellStyle name="Обычный 2 2 5 4 2 5 2" xfId="4551"/>
    <cellStyle name="Обычный 2 2 5 4 2 6" xfId="3287"/>
    <cellStyle name="Обычный 2 2 5 4 2 7" xfId="1099"/>
    <cellStyle name="Обычный 2 2 5 4 3" xfId="737"/>
    <cellStyle name="Обычный 2 2 5 4 3 2" xfId="1645"/>
    <cellStyle name="Обычный 2 2 5 4 3 2 2" xfId="3775"/>
    <cellStyle name="Обычный 2 2 5 4 3 3" xfId="2055"/>
    <cellStyle name="Обычный 2 2 5 4 3 3 2" xfId="4185"/>
    <cellStyle name="Обычный 2 2 5 4 3 4" xfId="2909"/>
    <cellStyle name="Обычный 2 2 5 4 3 4 2" xfId="4616"/>
    <cellStyle name="Обычный 2 2 5 4 3 5" xfId="3352"/>
    <cellStyle name="Обычный 2 2 5 4 3 6" xfId="1164"/>
    <cellStyle name="Обычный 2 2 5 4 4" xfId="802"/>
    <cellStyle name="Обычный 2 2 5 4 4 2" xfId="1710"/>
    <cellStyle name="Обычный 2 2 5 4 4 2 2" xfId="3840"/>
    <cellStyle name="Обычный 2 2 5 4 4 3" xfId="2120"/>
    <cellStyle name="Обычный 2 2 5 4 4 3 2" xfId="4250"/>
    <cellStyle name="Обычный 2 2 5 4 4 4" xfId="2974"/>
    <cellStyle name="Обычный 2 2 5 4 4 4 2" xfId="4681"/>
    <cellStyle name="Обычный 2 2 5 4 4 5" xfId="3417"/>
    <cellStyle name="Обычный 2 2 5 4 4 6" xfId="1229"/>
    <cellStyle name="Обычный 2 2 5 4 5" xfId="932"/>
    <cellStyle name="Обычный 2 2 5 4 5 2" xfId="1840"/>
    <cellStyle name="Обычный 2 2 5 4 5 2 2" xfId="3970"/>
    <cellStyle name="Обычный 2 2 5 4 5 3" xfId="2250"/>
    <cellStyle name="Обычный 2 2 5 4 5 3 2" xfId="4380"/>
    <cellStyle name="Обычный 2 2 5 4 5 4" xfId="3104"/>
    <cellStyle name="Обычный 2 2 5 4 5 4 2" xfId="4811"/>
    <cellStyle name="Обычный 2 2 5 4 5 5" xfId="3547"/>
    <cellStyle name="Обычный 2 2 5 4 5 6" xfId="1359"/>
    <cellStyle name="Обычный 2 2 5 4 6" xfId="1515"/>
    <cellStyle name="Обычный 2 2 5 4 6 2" xfId="3645"/>
    <cellStyle name="Обычный 2 2 5 4 7" xfId="1925"/>
    <cellStyle name="Обычный 2 2 5 4 7 2" xfId="4055"/>
    <cellStyle name="Обычный 2 2 5 4 8" xfId="2779"/>
    <cellStyle name="Обычный 2 2 5 4 8 2" xfId="4486"/>
    <cellStyle name="Обычный 2 2 5 4 9" xfId="3222"/>
    <cellStyle name="Обычный 2 2 5 5" xfId="630"/>
    <cellStyle name="Обычный 2 2 5 5 2" xfId="825"/>
    <cellStyle name="Обычный 2 2 5 5 2 2" xfId="1733"/>
    <cellStyle name="Обычный 2 2 5 5 2 2 2" xfId="3863"/>
    <cellStyle name="Обычный 2 2 5 5 2 3" xfId="2143"/>
    <cellStyle name="Обычный 2 2 5 5 2 3 2" xfId="4273"/>
    <cellStyle name="Обычный 2 2 5 5 2 4" xfId="2997"/>
    <cellStyle name="Обычный 2 2 5 5 2 4 2" xfId="4704"/>
    <cellStyle name="Обычный 2 2 5 5 2 5" xfId="3440"/>
    <cellStyle name="Обычный 2 2 5 5 2 6" xfId="1252"/>
    <cellStyle name="Обычный 2 2 5 5 3" xfId="1538"/>
    <cellStyle name="Обычный 2 2 5 5 3 2" xfId="3668"/>
    <cellStyle name="Обычный 2 2 5 5 4" xfId="1948"/>
    <cellStyle name="Обычный 2 2 5 5 4 2" xfId="4078"/>
    <cellStyle name="Обычный 2 2 5 5 5" xfId="2802"/>
    <cellStyle name="Обычный 2 2 5 5 5 2" xfId="4509"/>
    <cellStyle name="Обычный 2 2 5 5 6" xfId="3245"/>
    <cellStyle name="Обычный 2 2 5 5 7" xfId="1057"/>
    <cellStyle name="Обычный 2 2 5 6" xfId="695"/>
    <cellStyle name="Обычный 2 2 5 6 2" xfId="1603"/>
    <cellStyle name="Обычный 2 2 5 6 2 2" xfId="3733"/>
    <cellStyle name="Обычный 2 2 5 6 3" xfId="2013"/>
    <cellStyle name="Обычный 2 2 5 6 3 2" xfId="4143"/>
    <cellStyle name="Обычный 2 2 5 6 4" xfId="2867"/>
    <cellStyle name="Обычный 2 2 5 6 4 2" xfId="4574"/>
    <cellStyle name="Обычный 2 2 5 6 5" xfId="3310"/>
    <cellStyle name="Обычный 2 2 5 6 6" xfId="1122"/>
    <cellStyle name="Обычный 2 2 5 7" xfId="760"/>
    <cellStyle name="Обычный 2 2 5 7 2" xfId="1668"/>
    <cellStyle name="Обычный 2 2 5 7 2 2" xfId="3798"/>
    <cellStyle name="Обычный 2 2 5 7 3" xfId="2078"/>
    <cellStyle name="Обычный 2 2 5 7 3 2" xfId="4208"/>
    <cellStyle name="Обычный 2 2 5 7 4" xfId="2932"/>
    <cellStyle name="Обычный 2 2 5 7 4 2" xfId="4639"/>
    <cellStyle name="Обычный 2 2 5 7 5" xfId="3375"/>
    <cellStyle name="Обычный 2 2 5 7 6" xfId="1187"/>
    <cellStyle name="Обычный 2 2 5 8" xfId="890"/>
    <cellStyle name="Обычный 2 2 5 8 2" xfId="1798"/>
    <cellStyle name="Обычный 2 2 5 8 2 2" xfId="3928"/>
    <cellStyle name="Обычный 2 2 5 8 3" xfId="2208"/>
    <cellStyle name="Обычный 2 2 5 8 3 2" xfId="4338"/>
    <cellStyle name="Обычный 2 2 5 8 4" xfId="3062"/>
    <cellStyle name="Обычный 2 2 5 8 4 2" xfId="4769"/>
    <cellStyle name="Обычный 2 2 5 8 5" xfId="3505"/>
    <cellStyle name="Обычный 2 2 5 8 6" xfId="1317"/>
    <cellStyle name="Обычный 2 2 5 9" xfId="1473"/>
    <cellStyle name="Обычный 2 2 5 9 2" xfId="3603"/>
    <cellStyle name="Обычный 2 3" xfId="4"/>
    <cellStyle name="Обычный 2 3 10" xfId="750"/>
    <cellStyle name="Обычный 2 3 10 2" xfId="1658"/>
    <cellStyle name="Обычный 2 3 10 2 2" xfId="3788"/>
    <cellStyle name="Обычный 2 3 10 3" xfId="2068"/>
    <cellStyle name="Обычный 2 3 10 3 2" xfId="4198"/>
    <cellStyle name="Обычный 2 3 10 4" xfId="2922"/>
    <cellStyle name="Обычный 2 3 10 4 2" xfId="4629"/>
    <cellStyle name="Обычный 2 3 10 5" xfId="3365"/>
    <cellStyle name="Обычный 2 3 10 6" xfId="1177"/>
    <cellStyle name="Обычный 2 3 11" xfId="880"/>
    <cellStyle name="Обычный 2 3 11 2" xfId="1788"/>
    <cellStyle name="Обычный 2 3 11 2 2" xfId="3918"/>
    <cellStyle name="Обычный 2 3 11 3" xfId="2198"/>
    <cellStyle name="Обычный 2 3 11 3 2" xfId="4328"/>
    <cellStyle name="Обычный 2 3 11 4" xfId="3052"/>
    <cellStyle name="Обычный 2 3 11 4 2" xfId="4759"/>
    <cellStyle name="Обычный 2 3 11 5" xfId="3495"/>
    <cellStyle name="Обычный 2 3 11 6" xfId="1307"/>
    <cellStyle name="Обычный 2 3 12" xfId="1463"/>
    <cellStyle name="Обычный 2 3 12 2" xfId="3593"/>
    <cellStyle name="Обычный 2 3 13" xfId="1873"/>
    <cellStyle name="Обычный 2 3 13 2" xfId="4003"/>
    <cellStyle name="Обычный 2 3 14" xfId="2296"/>
    <cellStyle name="Обычный 2 3 14 2" xfId="4424"/>
    <cellStyle name="Обычный 2 3 15" xfId="3159"/>
    <cellStyle name="Обычный 2 3 16" xfId="973"/>
    <cellStyle name="Обычный 2 3 17" xfId="6638"/>
    <cellStyle name="Обычный 2 3 2" xfId="207"/>
    <cellStyle name="Обычный 2 3 3" xfId="63"/>
    <cellStyle name="Обычный 2 3 4" xfId="28"/>
    <cellStyle name="Обычный 2 3 4 10" xfId="982"/>
    <cellStyle name="Обычный 2 3 4 2" xfId="625"/>
    <cellStyle name="Обычный 2 3 4 2 2" xfId="820"/>
    <cellStyle name="Обычный 2 3 4 2 2 2" xfId="1728"/>
    <cellStyle name="Обычный 2 3 4 2 2 2 2" xfId="3858"/>
    <cellStyle name="Обычный 2 3 4 2 2 3" xfId="2138"/>
    <cellStyle name="Обычный 2 3 4 2 2 3 2" xfId="4268"/>
    <cellStyle name="Обычный 2 3 4 2 2 4" xfId="2992"/>
    <cellStyle name="Обычный 2 3 4 2 2 4 2" xfId="4699"/>
    <cellStyle name="Обычный 2 3 4 2 2 5" xfId="3435"/>
    <cellStyle name="Обычный 2 3 4 2 2 6" xfId="1247"/>
    <cellStyle name="Обычный 2 3 4 2 3" xfId="1533"/>
    <cellStyle name="Обычный 2 3 4 2 3 2" xfId="3663"/>
    <cellStyle name="Обычный 2 3 4 2 4" xfId="1943"/>
    <cellStyle name="Обычный 2 3 4 2 4 2" xfId="4073"/>
    <cellStyle name="Обычный 2 3 4 2 5" xfId="2797"/>
    <cellStyle name="Обычный 2 3 4 2 5 2" xfId="4504"/>
    <cellStyle name="Обычный 2 3 4 2 6" xfId="3240"/>
    <cellStyle name="Обычный 2 3 4 2 7" xfId="1052"/>
    <cellStyle name="Обычный 2 3 4 3" xfId="690"/>
    <cellStyle name="Обычный 2 3 4 3 2" xfId="1598"/>
    <cellStyle name="Обычный 2 3 4 3 2 2" xfId="3728"/>
    <cellStyle name="Обычный 2 3 4 3 3" xfId="2008"/>
    <cellStyle name="Обычный 2 3 4 3 3 2" xfId="4138"/>
    <cellStyle name="Обычный 2 3 4 3 4" xfId="2862"/>
    <cellStyle name="Обычный 2 3 4 3 4 2" xfId="4569"/>
    <cellStyle name="Обычный 2 3 4 3 5" xfId="3305"/>
    <cellStyle name="Обычный 2 3 4 3 6" xfId="1117"/>
    <cellStyle name="Обычный 2 3 4 4" xfId="755"/>
    <cellStyle name="Обычный 2 3 4 4 2" xfId="1663"/>
    <cellStyle name="Обычный 2 3 4 4 2 2" xfId="3793"/>
    <cellStyle name="Обычный 2 3 4 4 3" xfId="2073"/>
    <cellStyle name="Обычный 2 3 4 4 3 2" xfId="4203"/>
    <cellStyle name="Обычный 2 3 4 4 4" xfId="2927"/>
    <cellStyle name="Обычный 2 3 4 4 4 2" xfId="4634"/>
    <cellStyle name="Обычный 2 3 4 4 5" xfId="3370"/>
    <cellStyle name="Обычный 2 3 4 4 6" xfId="1182"/>
    <cellStyle name="Обычный 2 3 4 5" xfId="885"/>
    <cellStyle name="Обычный 2 3 4 5 2" xfId="1793"/>
    <cellStyle name="Обычный 2 3 4 5 2 2" xfId="3923"/>
    <cellStyle name="Обычный 2 3 4 5 3" xfId="2203"/>
    <cellStyle name="Обычный 2 3 4 5 3 2" xfId="4333"/>
    <cellStyle name="Обычный 2 3 4 5 4" xfId="3057"/>
    <cellStyle name="Обычный 2 3 4 5 4 2" xfId="4764"/>
    <cellStyle name="Обычный 2 3 4 5 5" xfId="3500"/>
    <cellStyle name="Обычный 2 3 4 5 6" xfId="1312"/>
    <cellStyle name="Обычный 2 3 4 6" xfId="1468"/>
    <cellStyle name="Обычный 2 3 4 6 2" xfId="3598"/>
    <cellStyle name="Обычный 2 3 4 7" xfId="1878"/>
    <cellStyle name="Обычный 2 3 4 7 2" xfId="4008"/>
    <cellStyle name="Обычный 2 3 4 8" xfId="2301"/>
    <cellStyle name="Обычный 2 3 4 8 2" xfId="4429"/>
    <cellStyle name="Обычный 2 3 4 9" xfId="3164"/>
    <cellStyle name="Обычный 2 3 5" xfId="568"/>
    <cellStyle name="Обычный 2 3 5 10" xfId="1001"/>
    <cellStyle name="Обычный 2 3 5 2" xfId="641"/>
    <cellStyle name="Обычный 2 3 5 2 2" xfId="836"/>
    <cellStyle name="Обычный 2 3 5 2 2 2" xfId="1744"/>
    <cellStyle name="Обычный 2 3 5 2 2 2 2" xfId="3874"/>
    <cellStyle name="Обычный 2 3 5 2 2 3" xfId="2154"/>
    <cellStyle name="Обычный 2 3 5 2 2 3 2" xfId="4284"/>
    <cellStyle name="Обычный 2 3 5 2 2 4" xfId="3008"/>
    <cellStyle name="Обычный 2 3 5 2 2 4 2" xfId="4715"/>
    <cellStyle name="Обычный 2 3 5 2 2 5" xfId="3451"/>
    <cellStyle name="Обычный 2 3 5 2 2 6" xfId="1263"/>
    <cellStyle name="Обычный 2 3 5 2 3" xfId="1549"/>
    <cellStyle name="Обычный 2 3 5 2 3 2" xfId="3679"/>
    <cellStyle name="Обычный 2 3 5 2 4" xfId="1959"/>
    <cellStyle name="Обычный 2 3 5 2 4 2" xfId="4089"/>
    <cellStyle name="Обычный 2 3 5 2 5" xfId="2813"/>
    <cellStyle name="Обычный 2 3 5 2 5 2" xfId="4520"/>
    <cellStyle name="Обычный 2 3 5 2 6" xfId="3256"/>
    <cellStyle name="Обычный 2 3 5 2 7" xfId="1068"/>
    <cellStyle name="Обычный 2 3 5 3" xfId="706"/>
    <cellStyle name="Обычный 2 3 5 3 2" xfId="1614"/>
    <cellStyle name="Обычный 2 3 5 3 2 2" xfId="3744"/>
    <cellStyle name="Обычный 2 3 5 3 3" xfId="2024"/>
    <cellStyle name="Обычный 2 3 5 3 3 2" xfId="4154"/>
    <cellStyle name="Обычный 2 3 5 3 4" xfId="2878"/>
    <cellStyle name="Обычный 2 3 5 3 4 2" xfId="4585"/>
    <cellStyle name="Обычный 2 3 5 3 5" xfId="3321"/>
    <cellStyle name="Обычный 2 3 5 3 6" xfId="1133"/>
    <cellStyle name="Обычный 2 3 5 4" xfId="771"/>
    <cellStyle name="Обычный 2 3 5 4 2" xfId="1679"/>
    <cellStyle name="Обычный 2 3 5 4 2 2" xfId="3809"/>
    <cellStyle name="Обычный 2 3 5 4 3" xfId="2089"/>
    <cellStyle name="Обычный 2 3 5 4 3 2" xfId="4219"/>
    <cellStyle name="Обычный 2 3 5 4 4" xfId="2943"/>
    <cellStyle name="Обычный 2 3 5 4 4 2" xfId="4650"/>
    <cellStyle name="Обычный 2 3 5 4 5" xfId="3386"/>
    <cellStyle name="Обычный 2 3 5 4 6" xfId="1198"/>
    <cellStyle name="Обычный 2 3 5 5" xfId="901"/>
    <cellStyle name="Обычный 2 3 5 5 2" xfId="1809"/>
    <cellStyle name="Обычный 2 3 5 5 2 2" xfId="3939"/>
    <cellStyle name="Обычный 2 3 5 5 3" xfId="2219"/>
    <cellStyle name="Обычный 2 3 5 5 3 2" xfId="4349"/>
    <cellStyle name="Обычный 2 3 5 5 4" xfId="3073"/>
    <cellStyle name="Обычный 2 3 5 5 4 2" xfId="4780"/>
    <cellStyle name="Обычный 2 3 5 5 5" xfId="3516"/>
    <cellStyle name="Обычный 2 3 5 5 6" xfId="1328"/>
    <cellStyle name="Обычный 2 3 5 6" xfId="1484"/>
    <cellStyle name="Обычный 2 3 5 6 2" xfId="3614"/>
    <cellStyle name="Обычный 2 3 5 7" xfId="1894"/>
    <cellStyle name="Обычный 2 3 5 7 2" xfId="4024"/>
    <cellStyle name="Обычный 2 3 5 8" xfId="2748"/>
    <cellStyle name="Обычный 2 3 5 8 2" xfId="4455"/>
    <cellStyle name="Обычный 2 3 5 9" xfId="3191"/>
    <cellStyle name="Обычный 2 3 6" xfId="580"/>
    <cellStyle name="Обычный 2 3 6 10" xfId="1013"/>
    <cellStyle name="Обычный 2 3 6 2" xfId="653"/>
    <cellStyle name="Обычный 2 3 6 2 2" xfId="848"/>
    <cellStyle name="Обычный 2 3 6 2 2 2" xfId="1756"/>
    <cellStyle name="Обычный 2 3 6 2 2 2 2" xfId="3886"/>
    <cellStyle name="Обычный 2 3 6 2 2 3" xfId="2166"/>
    <cellStyle name="Обычный 2 3 6 2 2 3 2" xfId="4296"/>
    <cellStyle name="Обычный 2 3 6 2 2 4" xfId="3020"/>
    <cellStyle name="Обычный 2 3 6 2 2 4 2" xfId="4727"/>
    <cellStyle name="Обычный 2 3 6 2 2 5" xfId="3463"/>
    <cellStyle name="Обычный 2 3 6 2 2 6" xfId="1275"/>
    <cellStyle name="Обычный 2 3 6 2 3" xfId="1561"/>
    <cellStyle name="Обычный 2 3 6 2 3 2" xfId="3691"/>
    <cellStyle name="Обычный 2 3 6 2 4" xfId="1971"/>
    <cellStyle name="Обычный 2 3 6 2 4 2" xfId="4101"/>
    <cellStyle name="Обычный 2 3 6 2 5" xfId="2825"/>
    <cellStyle name="Обычный 2 3 6 2 5 2" xfId="4532"/>
    <cellStyle name="Обычный 2 3 6 2 6" xfId="3268"/>
    <cellStyle name="Обычный 2 3 6 2 7" xfId="1080"/>
    <cellStyle name="Обычный 2 3 6 3" xfId="718"/>
    <cellStyle name="Обычный 2 3 6 3 2" xfId="1626"/>
    <cellStyle name="Обычный 2 3 6 3 2 2" xfId="3756"/>
    <cellStyle name="Обычный 2 3 6 3 3" xfId="2036"/>
    <cellStyle name="Обычный 2 3 6 3 3 2" xfId="4166"/>
    <cellStyle name="Обычный 2 3 6 3 4" xfId="2890"/>
    <cellStyle name="Обычный 2 3 6 3 4 2" xfId="4597"/>
    <cellStyle name="Обычный 2 3 6 3 5" xfId="3333"/>
    <cellStyle name="Обычный 2 3 6 3 6" xfId="1145"/>
    <cellStyle name="Обычный 2 3 6 4" xfId="783"/>
    <cellStyle name="Обычный 2 3 6 4 2" xfId="1691"/>
    <cellStyle name="Обычный 2 3 6 4 2 2" xfId="3821"/>
    <cellStyle name="Обычный 2 3 6 4 3" xfId="2101"/>
    <cellStyle name="Обычный 2 3 6 4 3 2" xfId="4231"/>
    <cellStyle name="Обычный 2 3 6 4 4" xfId="2955"/>
    <cellStyle name="Обычный 2 3 6 4 4 2" xfId="4662"/>
    <cellStyle name="Обычный 2 3 6 4 5" xfId="3398"/>
    <cellStyle name="Обычный 2 3 6 4 6" xfId="1210"/>
    <cellStyle name="Обычный 2 3 6 5" xfId="913"/>
    <cellStyle name="Обычный 2 3 6 5 2" xfId="1821"/>
    <cellStyle name="Обычный 2 3 6 5 2 2" xfId="3951"/>
    <cellStyle name="Обычный 2 3 6 5 3" xfId="2231"/>
    <cellStyle name="Обычный 2 3 6 5 3 2" xfId="4361"/>
    <cellStyle name="Обычный 2 3 6 5 4" xfId="3085"/>
    <cellStyle name="Обычный 2 3 6 5 4 2" xfId="4792"/>
    <cellStyle name="Обычный 2 3 6 5 5" xfId="3528"/>
    <cellStyle name="Обычный 2 3 6 5 6" xfId="1340"/>
    <cellStyle name="Обычный 2 3 6 6" xfId="1496"/>
    <cellStyle name="Обычный 2 3 6 6 2" xfId="3626"/>
    <cellStyle name="Обычный 2 3 6 7" xfId="1906"/>
    <cellStyle name="Обычный 2 3 6 7 2" xfId="4036"/>
    <cellStyle name="Обычный 2 3 6 8" xfId="2760"/>
    <cellStyle name="Обычный 2 3 6 8 2" xfId="4467"/>
    <cellStyle name="Обычный 2 3 6 9" xfId="3203"/>
    <cellStyle name="Обычный 2 3 7" xfId="601"/>
    <cellStyle name="Обычный 2 3 7 10" xfId="1028"/>
    <cellStyle name="Обычный 2 3 7 2" xfId="667"/>
    <cellStyle name="Обычный 2 3 7 2 2" xfId="862"/>
    <cellStyle name="Обычный 2 3 7 2 2 2" xfId="1770"/>
    <cellStyle name="Обычный 2 3 7 2 2 2 2" xfId="3900"/>
    <cellStyle name="Обычный 2 3 7 2 2 3" xfId="2180"/>
    <cellStyle name="Обычный 2 3 7 2 2 3 2" xfId="4310"/>
    <cellStyle name="Обычный 2 3 7 2 2 4" xfId="3034"/>
    <cellStyle name="Обычный 2 3 7 2 2 4 2" xfId="4741"/>
    <cellStyle name="Обычный 2 3 7 2 2 5" xfId="3477"/>
    <cellStyle name="Обычный 2 3 7 2 2 6" xfId="1289"/>
    <cellStyle name="Обычный 2 3 7 2 3" xfId="1575"/>
    <cellStyle name="Обычный 2 3 7 2 3 2" xfId="3705"/>
    <cellStyle name="Обычный 2 3 7 2 4" xfId="1985"/>
    <cellStyle name="Обычный 2 3 7 2 4 2" xfId="4115"/>
    <cellStyle name="Обычный 2 3 7 2 5" xfId="2839"/>
    <cellStyle name="Обычный 2 3 7 2 5 2" xfId="4546"/>
    <cellStyle name="Обычный 2 3 7 2 6" xfId="3282"/>
    <cellStyle name="Обычный 2 3 7 2 7" xfId="1094"/>
    <cellStyle name="Обычный 2 3 7 3" xfId="732"/>
    <cellStyle name="Обычный 2 3 7 3 2" xfId="1640"/>
    <cellStyle name="Обычный 2 3 7 3 2 2" xfId="3770"/>
    <cellStyle name="Обычный 2 3 7 3 3" xfId="2050"/>
    <cellStyle name="Обычный 2 3 7 3 3 2" xfId="4180"/>
    <cellStyle name="Обычный 2 3 7 3 4" xfId="2904"/>
    <cellStyle name="Обычный 2 3 7 3 4 2" xfId="4611"/>
    <cellStyle name="Обычный 2 3 7 3 5" xfId="3347"/>
    <cellStyle name="Обычный 2 3 7 3 6" xfId="1159"/>
    <cellStyle name="Обычный 2 3 7 4" xfId="797"/>
    <cellStyle name="Обычный 2 3 7 4 2" xfId="1705"/>
    <cellStyle name="Обычный 2 3 7 4 2 2" xfId="3835"/>
    <cellStyle name="Обычный 2 3 7 4 3" xfId="2115"/>
    <cellStyle name="Обычный 2 3 7 4 3 2" xfId="4245"/>
    <cellStyle name="Обычный 2 3 7 4 4" xfId="2969"/>
    <cellStyle name="Обычный 2 3 7 4 4 2" xfId="4676"/>
    <cellStyle name="Обычный 2 3 7 4 5" xfId="3412"/>
    <cellStyle name="Обычный 2 3 7 4 6" xfId="1224"/>
    <cellStyle name="Обычный 2 3 7 5" xfId="927"/>
    <cellStyle name="Обычный 2 3 7 5 2" xfId="1835"/>
    <cellStyle name="Обычный 2 3 7 5 2 2" xfId="3965"/>
    <cellStyle name="Обычный 2 3 7 5 3" xfId="2245"/>
    <cellStyle name="Обычный 2 3 7 5 3 2" xfId="4375"/>
    <cellStyle name="Обычный 2 3 7 5 4" xfId="3099"/>
    <cellStyle name="Обычный 2 3 7 5 4 2" xfId="4806"/>
    <cellStyle name="Обычный 2 3 7 5 5" xfId="3542"/>
    <cellStyle name="Обычный 2 3 7 5 6" xfId="1354"/>
    <cellStyle name="Обычный 2 3 7 6" xfId="1510"/>
    <cellStyle name="Обычный 2 3 7 6 2" xfId="3640"/>
    <cellStyle name="Обычный 2 3 7 7" xfId="1920"/>
    <cellStyle name="Обычный 2 3 7 7 2" xfId="4050"/>
    <cellStyle name="Обычный 2 3 7 8" xfId="2774"/>
    <cellStyle name="Обычный 2 3 7 8 2" xfId="4481"/>
    <cellStyle name="Обычный 2 3 7 9" xfId="3217"/>
    <cellStyle name="Обычный 2 3 8" xfId="620"/>
    <cellStyle name="Обычный 2 3 8 2" xfId="815"/>
    <cellStyle name="Обычный 2 3 8 2 2" xfId="1723"/>
    <cellStyle name="Обычный 2 3 8 2 2 2" xfId="3853"/>
    <cellStyle name="Обычный 2 3 8 2 3" xfId="2133"/>
    <cellStyle name="Обычный 2 3 8 2 3 2" xfId="4263"/>
    <cellStyle name="Обычный 2 3 8 2 4" xfId="2987"/>
    <cellStyle name="Обычный 2 3 8 2 4 2" xfId="4694"/>
    <cellStyle name="Обычный 2 3 8 2 5" xfId="3430"/>
    <cellStyle name="Обычный 2 3 8 2 6" xfId="1242"/>
    <cellStyle name="Обычный 2 3 8 3" xfId="1528"/>
    <cellStyle name="Обычный 2 3 8 3 2" xfId="3658"/>
    <cellStyle name="Обычный 2 3 8 4" xfId="1938"/>
    <cellStyle name="Обычный 2 3 8 4 2" xfId="4068"/>
    <cellStyle name="Обычный 2 3 8 5" xfId="2792"/>
    <cellStyle name="Обычный 2 3 8 5 2" xfId="4499"/>
    <cellStyle name="Обычный 2 3 8 6" xfId="3235"/>
    <cellStyle name="Обычный 2 3 8 7" xfId="1047"/>
    <cellStyle name="Обычный 2 3 9" xfId="685"/>
    <cellStyle name="Обычный 2 3 9 2" xfId="1593"/>
    <cellStyle name="Обычный 2 3 9 2 2" xfId="3723"/>
    <cellStyle name="Обычный 2 3 9 3" xfId="2003"/>
    <cellStyle name="Обычный 2 3 9 3 2" xfId="4133"/>
    <cellStyle name="Обычный 2 3 9 4" xfId="2857"/>
    <cellStyle name="Обычный 2 3 9 4 2" xfId="4564"/>
    <cellStyle name="Обычный 2 3 9 5" xfId="3300"/>
    <cellStyle name="Обычный 2 3 9 6" xfId="1112"/>
    <cellStyle name="Обычный 2 4" xfId="26"/>
    <cellStyle name="Обычный 2 4 10" xfId="753"/>
    <cellStyle name="Обычный 2 4 10 2" xfId="1661"/>
    <cellStyle name="Обычный 2 4 10 2 2" xfId="3791"/>
    <cellStyle name="Обычный 2 4 10 3" xfId="2071"/>
    <cellStyle name="Обычный 2 4 10 3 2" xfId="4201"/>
    <cellStyle name="Обычный 2 4 10 4" xfId="2925"/>
    <cellStyle name="Обычный 2 4 10 4 2" xfId="4632"/>
    <cellStyle name="Обычный 2 4 10 5" xfId="3368"/>
    <cellStyle name="Обычный 2 4 10 6" xfId="1180"/>
    <cellStyle name="Обычный 2 4 11" xfId="883"/>
    <cellStyle name="Обычный 2 4 11 2" xfId="1791"/>
    <cellStyle name="Обычный 2 4 11 2 2" xfId="3921"/>
    <cellStyle name="Обычный 2 4 11 3" xfId="2201"/>
    <cellStyle name="Обычный 2 4 11 3 2" xfId="4331"/>
    <cellStyle name="Обычный 2 4 11 4" xfId="3055"/>
    <cellStyle name="Обычный 2 4 11 4 2" xfId="4762"/>
    <cellStyle name="Обычный 2 4 11 5" xfId="3498"/>
    <cellStyle name="Обычный 2 4 11 6" xfId="1310"/>
    <cellStyle name="Обычный 2 4 12" xfId="1413"/>
    <cellStyle name="Обычный 2 4 13" xfId="1466"/>
    <cellStyle name="Обычный 2 4 13 2" xfId="3596"/>
    <cellStyle name="Обычный 2 4 14" xfId="1876"/>
    <cellStyle name="Обычный 2 4 14 2" xfId="4006"/>
    <cellStyle name="Обычный 2 4 15" xfId="2299"/>
    <cellStyle name="Обычный 2 4 15 2" xfId="4427"/>
    <cellStyle name="Обычный 2 4 16" xfId="3162"/>
    <cellStyle name="Обычный 2 4 17" xfId="980"/>
    <cellStyle name="Обычный 2 4 2" xfId="72"/>
    <cellStyle name="Обычный 2 4 3" xfId="31"/>
    <cellStyle name="Обычный 2 4 3 10" xfId="985"/>
    <cellStyle name="Обычный 2 4 3 2" xfId="628"/>
    <cellStyle name="Обычный 2 4 3 2 2" xfId="823"/>
    <cellStyle name="Обычный 2 4 3 2 2 2" xfId="1731"/>
    <cellStyle name="Обычный 2 4 3 2 2 2 2" xfId="3861"/>
    <cellStyle name="Обычный 2 4 3 2 2 3" xfId="2141"/>
    <cellStyle name="Обычный 2 4 3 2 2 3 2" xfId="4271"/>
    <cellStyle name="Обычный 2 4 3 2 2 4" xfId="2995"/>
    <cellStyle name="Обычный 2 4 3 2 2 4 2" xfId="4702"/>
    <cellStyle name="Обычный 2 4 3 2 2 5" xfId="3438"/>
    <cellStyle name="Обычный 2 4 3 2 2 6" xfId="1250"/>
    <cellStyle name="Обычный 2 4 3 2 3" xfId="1536"/>
    <cellStyle name="Обычный 2 4 3 2 3 2" xfId="3666"/>
    <cellStyle name="Обычный 2 4 3 2 4" xfId="1946"/>
    <cellStyle name="Обычный 2 4 3 2 4 2" xfId="4076"/>
    <cellStyle name="Обычный 2 4 3 2 5" xfId="2800"/>
    <cellStyle name="Обычный 2 4 3 2 5 2" xfId="4507"/>
    <cellStyle name="Обычный 2 4 3 2 6" xfId="3243"/>
    <cellStyle name="Обычный 2 4 3 2 7" xfId="1055"/>
    <cellStyle name="Обычный 2 4 3 3" xfId="693"/>
    <cellStyle name="Обычный 2 4 3 3 2" xfId="1601"/>
    <cellStyle name="Обычный 2 4 3 3 2 2" xfId="3731"/>
    <cellStyle name="Обычный 2 4 3 3 3" xfId="2011"/>
    <cellStyle name="Обычный 2 4 3 3 3 2" xfId="4141"/>
    <cellStyle name="Обычный 2 4 3 3 4" xfId="2865"/>
    <cellStyle name="Обычный 2 4 3 3 4 2" xfId="4572"/>
    <cellStyle name="Обычный 2 4 3 3 5" xfId="3308"/>
    <cellStyle name="Обычный 2 4 3 3 6" xfId="1120"/>
    <cellStyle name="Обычный 2 4 3 4" xfId="758"/>
    <cellStyle name="Обычный 2 4 3 4 2" xfId="1666"/>
    <cellStyle name="Обычный 2 4 3 4 2 2" xfId="3796"/>
    <cellStyle name="Обычный 2 4 3 4 3" xfId="2076"/>
    <cellStyle name="Обычный 2 4 3 4 3 2" xfId="4206"/>
    <cellStyle name="Обычный 2 4 3 4 4" xfId="2930"/>
    <cellStyle name="Обычный 2 4 3 4 4 2" xfId="4637"/>
    <cellStyle name="Обычный 2 4 3 4 5" xfId="3373"/>
    <cellStyle name="Обычный 2 4 3 4 6" xfId="1185"/>
    <cellStyle name="Обычный 2 4 3 5" xfId="888"/>
    <cellStyle name="Обычный 2 4 3 5 2" xfId="1796"/>
    <cellStyle name="Обычный 2 4 3 5 2 2" xfId="3926"/>
    <cellStyle name="Обычный 2 4 3 5 3" xfId="2206"/>
    <cellStyle name="Обычный 2 4 3 5 3 2" xfId="4336"/>
    <cellStyle name="Обычный 2 4 3 5 4" xfId="3060"/>
    <cellStyle name="Обычный 2 4 3 5 4 2" xfId="4767"/>
    <cellStyle name="Обычный 2 4 3 5 5" xfId="3503"/>
    <cellStyle name="Обычный 2 4 3 5 6" xfId="1315"/>
    <cellStyle name="Обычный 2 4 3 6" xfId="1471"/>
    <cellStyle name="Обычный 2 4 3 6 2" xfId="3601"/>
    <cellStyle name="Обычный 2 4 3 7" xfId="1881"/>
    <cellStyle name="Обычный 2 4 3 7 2" xfId="4011"/>
    <cellStyle name="Обычный 2 4 3 8" xfId="2304"/>
    <cellStyle name="Обычный 2 4 3 8 2" xfId="4432"/>
    <cellStyle name="Обычный 2 4 3 9" xfId="3167"/>
    <cellStyle name="Обычный 2 4 4" xfId="569"/>
    <cellStyle name="Обычный 2 4 4 10" xfId="1002"/>
    <cellStyle name="Обычный 2 4 4 2" xfId="642"/>
    <cellStyle name="Обычный 2 4 4 2 2" xfId="837"/>
    <cellStyle name="Обычный 2 4 4 2 2 2" xfId="1745"/>
    <cellStyle name="Обычный 2 4 4 2 2 2 2" xfId="3875"/>
    <cellStyle name="Обычный 2 4 4 2 2 3" xfId="2155"/>
    <cellStyle name="Обычный 2 4 4 2 2 3 2" xfId="4285"/>
    <cellStyle name="Обычный 2 4 4 2 2 4" xfId="3009"/>
    <cellStyle name="Обычный 2 4 4 2 2 4 2" xfId="4716"/>
    <cellStyle name="Обычный 2 4 4 2 2 5" xfId="3452"/>
    <cellStyle name="Обычный 2 4 4 2 2 6" xfId="1264"/>
    <cellStyle name="Обычный 2 4 4 2 3" xfId="1550"/>
    <cellStyle name="Обычный 2 4 4 2 3 2" xfId="3680"/>
    <cellStyle name="Обычный 2 4 4 2 4" xfId="1960"/>
    <cellStyle name="Обычный 2 4 4 2 4 2" xfId="4090"/>
    <cellStyle name="Обычный 2 4 4 2 5" xfId="2814"/>
    <cellStyle name="Обычный 2 4 4 2 5 2" xfId="4521"/>
    <cellStyle name="Обычный 2 4 4 2 6" xfId="3257"/>
    <cellStyle name="Обычный 2 4 4 2 7" xfId="1069"/>
    <cellStyle name="Обычный 2 4 4 3" xfId="707"/>
    <cellStyle name="Обычный 2 4 4 3 2" xfId="1615"/>
    <cellStyle name="Обычный 2 4 4 3 2 2" xfId="3745"/>
    <cellStyle name="Обычный 2 4 4 3 3" xfId="2025"/>
    <cellStyle name="Обычный 2 4 4 3 3 2" xfId="4155"/>
    <cellStyle name="Обычный 2 4 4 3 4" xfId="2879"/>
    <cellStyle name="Обычный 2 4 4 3 4 2" xfId="4586"/>
    <cellStyle name="Обычный 2 4 4 3 5" xfId="3322"/>
    <cellStyle name="Обычный 2 4 4 3 6" xfId="1134"/>
    <cellStyle name="Обычный 2 4 4 4" xfId="772"/>
    <cellStyle name="Обычный 2 4 4 4 2" xfId="1680"/>
    <cellStyle name="Обычный 2 4 4 4 2 2" xfId="3810"/>
    <cellStyle name="Обычный 2 4 4 4 3" xfId="2090"/>
    <cellStyle name="Обычный 2 4 4 4 3 2" xfId="4220"/>
    <cellStyle name="Обычный 2 4 4 4 4" xfId="2944"/>
    <cellStyle name="Обычный 2 4 4 4 4 2" xfId="4651"/>
    <cellStyle name="Обычный 2 4 4 4 5" xfId="3387"/>
    <cellStyle name="Обычный 2 4 4 4 6" xfId="1199"/>
    <cellStyle name="Обычный 2 4 4 5" xfId="902"/>
    <cellStyle name="Обычный 2 4 4 5 2" xfId="1810"/>
    <cellStyle name="Обычный 2 4 4 5 2 2" xfId="3940"/>
    <cellStyle name="Обычный 2 4 4 5 3" xfId="2220"/>
    <cellStyle name="Обычный 2 4 4 5 3 2" xfId="4350"/>
    <cellStyle name="Обычный 2 4 4 5 4" xfId="3074"/>
    <cellStyle name="Обычный 2 4 4 5 4 2" xfId="4781"/>
    <cellStyle name="Обычный 2 4 4 5 5" xfId="3517"/>
    <cellStyle name="Обычный 2 4 4 5 6" xfId="1329"/>
    <cellStyle name="Обычный 2 4 4 6" xfId="1485"/>
    <cellStyle name="Обычный 2 4 4 6 2" xfId="3615"/>
    <cellStyle name="Обычный 2 4 4 7" xfId="1895"/>
    <cellStyle name="Обычный 2 4 4 7 2" xfId="4025"/>
    <cellStyle name="Обычный 2 4 4 8" xfId="2749"/>
    <cellStyle name="Обычный 2 4 4 8 2" xfId="4456"/>
    <cellStyle name="Обычный 2 4 4 9" xfId="3192"/>
    <cellStyle name="Обычный 2 4 5" xfId="583"/>
    <cellStyle name="Обычный 2 4 5 10" xfId="1016"/>
    <cellStyle name="Обычный 2 4 5 2" xfId="656"/>
    <cellStyle name="Обычный 2 4 5 2 2" xfId="851"/>
    <cellStyle name="Обычный 2 4 5 2 2 2" xfId="1759"/>
    <cellStyle name="Обычный 2 4 5 2 2 2 2" xfId="3889"/>
    <cellStyle name="Обычный 2 4 5 2 2 3" xfId="2169"/>
    <cellStyle name="Обычный 2 4 5 2 2 3 2" xfId="4299"/>
    <cellStyle name="Обычный 2 4 5 2 2 4" xfId="3023"/>
    <cellStyle name="Обычный 2 4 5 2 2 4 2" xfId="4730"/>
    <cellStyle name="Обычный 2 4 5 2 2 5" xfId="3466"/>
    <cellStyle name="Обычный 2 4 5 2 2 6" xfId="1278"/>
    <cellStyle name="Обычный 2 4 5 2 3" xfId="1564"/>
    <cellStyle name="Обычный 2 4 5 2 3 2" xfId="3694"/>
    <cellStyle name="Обычный 2 4 5 2 4" xfId="1974"/>
    <cellStyle name="Обычный 2 4 5 2 4 2" xfId="4104"/>
    <cellStyle name="Обычный 2 4 5 2 5" xfId="2828"/>
    <cellStyle name="Обычный 2 4 5 2 5 2" xfId="4535"/>
    <cellStyle name="Обычный 2 4 5 2 6" xfId="3271"/>
    <cellStyle name="Обычный 2 4 5 2 7" xfId="1083"/>
    <cellStyle name="Обычный 2 4 5 3" xfId="721"/>
    <cellStyle name="Обычный 2 4 5 3 2" xfId="1629"/>
    <cellStyle name="Обычный 2 4 5 3 2 2" xfId="3759"/>
    <cellStyle name="Обычный 2 4 5 3 3" xfId="2039"/>
    <cellStyle name="Обычный 2 4 5 3 3 2" xfId="4169"/>
    <cellStyle name="Обычный 2 4 5 3 4" xfId="2893"/>
    <cellStyle name="Обычный 2 4 5 3 4 2" xfId="4600"/>
    <cellStyle name="Обычный 2 4 5 3 5" xfId="3336"/>
    <cellStyle name="Обычный 2 4 5 3 6" xfId="1148"/>
    <cellStyle name="Обычный 2 4 5 4" xfId="786"/>
    <cellStyle name="Обычный 2 4 5 4 2" xfId="1694"/>
    <cellStyle name="Обычный 2 4 5 4 2 2" xfId="3824"/>
    <cellStyle name="Обычный 2 4 5 4 3" xfId="2104"/>
    <cellStyle name="Обычный 2 4 5 4 3 2" xfId="4234"/>
    <cellStyle name="Обычный 2 4 5 4 4" xfId="2958"/>
    <cellStyle name="Обычный 2 4 5 4 4 2" xfId="4665"/>
    <cellStyle name="Обычный 2 4 5 4 5" xfId="3401"/>
    <cellStyle name="Обычный 2 4 5 4 6" xfId="1213"/>
    <cellStyle name="Обычный 2 4 5 5" xfId="916"/>
    <cellStyle name="Обычный 2 4 5 5 2" xfId="1824"/>
    <cellStyle name="Обычный 2 4 5 5 2 2" xfId="3954"/>
    <cellStyle name="Обычный 2 4 5 5 3" xfId="2234"/>
    <cellStyle name="Обычный 2 4 5 5 3 2" xfId="4364"/>
    <cellStyle name="Обычный 2 4 5 5 4" xfId="3088"/>
    <cellStyle name="Обычный 2 4 5 5 4 2" xfId="4795"/>
    <cellStyle name="Обычный 2 4 5 5 5" xfId="3531"/>
    <cellStyle name="Обычный 2 4 5 5 6" xfId="1343"/>
    <cellStyle name="Обычный 2 4 5 6" xfId="1499"/>
    <cellStyle name="Обычный 2 4 5 6 2" xfId="3629"/>
    <cellStyle name="Обычный 2 4 5 7" xfId="1909"/>
    <cellStyle name="Обычный 2 4 5 7 2" xfId="4039"/>
    <cellStyle name="Обычный 2 4 5 8" xfId="2763"/>
    <cellStyle name="Обычный 2 4 5 8 2" xfId="4470"/>
    <cellStyle name="Обычный 2 4 5 9" xfId="3206"/>
    <cellStyle name="Обычный 2 4 6" xfId="604"/>
    <cellStyle name="Обычный 2 4 6 10" xfId="1031"/>
    <cellStyle name="Обычный 2 4 6 2" xfId="670"/>
    <cellStyle name="Обычный 2 4 6 2 2" xfId="865"/>
    <cellStyle name="Обычный 2 4 6 2 2 2" xfId="1773"/>
    <cellStyle name="Обычный 2 4 6 2 2 2 2" xfId="3903"/>
    <cellStyle name="Обычный 2 4 6 2 2 3" xfId="2183"/>
    <cellStyle name="Обычный 2 4 6 2 2 3 2" xfId="4313"/>
    <cellStyle name="Обычный 2 4 6 2 2 4" xfId="3037"/>
    <cellStyle name="Обычный 2 4 6 2 2 4 2" xfId="4744"/>
    <cellStyle name="Обычный 2 4 6 2 2 5" xfId="3480"/>
    <cellStyle name="Обычный 2 4 6 2 2 6" xfId="1292"/>
    <cellStyle name="Обычный 2 4 6 2 3" xfId="1578"/>
    <cellStyle name="Обычный 2 4 6 2 3 2" xfId="3708"/>
    <cellStyle name="Обычный 2 4 6 2 4" xfId="1988"/>
    <cellStyle name="Обычный 2 4 6 2 4 2" xfId="4118"/>
    <cellStyle name="Обычный 2 4 6 2 5" xfId="2842"/>
    <cellStyle name="Обычный 2 4 6 2 5 2" xfId="4549"/>
    <cellStyle name="Обычный 2 4 6 2 6" xfId="3285"/>
    <cellStyle name="Обычный 2 4 6 2 7" xfId="1097"/>
    <cellStyle name="Обычный 2 4 6 3" xfId="735"/>
    <cellStyle name="Обычный 2 4 6 3 2" xfId="1643"/>
    <cellStyle name="Обычный 2 4 6 3 2 2" xfId="3773"/>
    <cellStyle name="Обычный 2 4 6 3 3" xfId="2053"/>
    <cellStyle name="Обычный 2 4 6 3 3 2" xfId="4183"/>
    <cellStyle name="Обычный 2 4 6 3 4" xfId="2907"/>
    <cellStyle name="Обычный 2 4 6 3 4 2" xfId="4614"/>
    <cellStyle name="Обычный 2 4 6 3 5" xfId="3350"/>
    <cellStyle name="Обычный 2 4 6 3 6" xfId="1162"/>
    <cellStyle name="Обычный 2 4 6 4" xfId="800"/>
    <cellStyle name="Обычный 2 4 6 4 2" xfId="1708"/>
    <cellStyle name="Обычный 2 4 6 4 2 2" xfId="3838"/>
    <cellStyle name="Обычный 2 4 6 4 3" xfId="2118"/>
    <cellStyle name="Обычный 2 4 6 4 3 2" xfId="4248"/>
    <cellStyle name="Обычный 2 4 6 4 4" xfId="2972"/>
    <cellStyle name="Обычный 2 4 6 4 4 2" xfId="4679"/>
    <cellStyle name="Обычный 2 4 6 4 5" xfId="3415"/>
    <cellStyle name="Обычный 2 4 6 4 6" xfId="1227"/>
    <cellStyle name="Обычный 2 4 6 5" xfId="930"/>
    <cellStyle name="Обычный 2 4 6 5 2" xfId="1838"/>
    <cellStyle name="Обычный 2 4 6 5 2 2" xfId="3968"/>
    <cellStyle name="Обычный 2 4 6 5 3" xfId="2248"/>
    <cellStyle name="Обычный 2 4 6 5 3 2" xfId="4378"/>
    <cellStyle name="Обычный 2 4 6 5 4" xfId="3102"/>
    <cellStyle name="Обычный 2 4 6 5 4 2" xfId="4809"/>
    <cellStyle name="Обычный 2 4 6 5 5" xfId="3545"/>
    <cellStyle name="Обычный 2 4 6 5 6" xfId="1357"/>
    <cellStyle name="Обычный 2 4 6 6" xfId="1513"/>
    <cellStyle name="Обычный 2 4 6 6 2" xfId="3643"/>
    <cellStyle name="Обычный 2 4 6 7" xfId="1923"/>
    <cellStyle name="Обычный 2 4 6 7 2" xfId="4053"/>
    <cellStyle name="Обычный 2 4 6 8" xfId="2777"/>
    <cellStyle name="Обычный 2 4 6 8 2" xfId="4484"/>
    <cellStyle name="Обычный 2 4 6 9" xfId="3220"/>
    <cellStyle name="Обычный 2 4 7" xfId="615"/>
    <cellStyle name="Обычный 2 4 7 10" xfId="1041"/>
    <cellStyle name="Обычный 2 4 7 2" xfId="680"/>
    <cellStyle name="Обычный 2 4 7 2 2" xfId="875"/>
    <cellStyle name="Обычный 2 4 7 2 2 2" xfId="1783"/>
    <cellStyle name="Обычный 2 4 7 2 2 2 2" xfId="3913"/>
    <cellStyle name="Обычный 2 4 7 2 2 3" xfId="2193"/>
    <cellStyle name="Обычный 2 4 7 2 2 3 2" xfId="4323"/>
    <cellStyle name="Обычный 2 4 7 2 2 4" xfId="3047"/>
    <cellStyle name="Обычный 2 4 7 2 2 4 2" xfId="4754"/>
    <cellStyle name="Обычный 2 4 7 2 2 5" xfId="3490"/>
    <cellStyle name="Обычный 2 4 7 2 2 6" xfId="1302"/>
    <cellStyle name="Обычный 2 4 7 2 3" xfId="1588"/>
    <cellStyle name="Обычный 2 4 7 2 3 2" xfId="3718"/>
    <cellStyle name="Обычный 2 4 7 2 4" xfId="1998"/>
    <cellStyle name="Обычный 2 4 7 2 4 2" xfId="4128"/>
    <cellStyle name="Обычный 2 4 7 2 5" xfId="2852"/>
    <cellStyle name="Обычный 2 4 7 2 5 2" xfId="4559"/>
    <cellStyle name="Обычный 2 4 7 2 6" xfId="3295"/>
    <cellStyle name="Обычный 2 4 7 2 7" xfId="1107"/>
    <cellStyle name="Обычный 2 4 7 3" xfId="745"/>
    <cellStyle name="Обычный 2 4 7 3 2" xfId="1653"/>
    <cellStyle name="Обычный 2 4 7 3 2 2" xfId="3783"/>
    <cellStyle name="Обычный 2 4 7 3 3" xfId="2063"/>
    <cellStyle name="Обычный 2 4 7 3 3 2" xfId="4193"/>
    <cellStyle name="Обычный 2 4 7 3 4" xfId="2917"/>
    <cellStyle name="Обычный 2 4 7 3 4 2" xfId="4624"/>
    <cellStyle name="Обычный 2 4 7 3 5" xfId="3360"/>
    <cellStyle name="Обычный 2 4 7 3 6" xfId="1172"/>
    <cellStyle name="Обычный 2 4 7 4" xfId="810"/>
    <cellStyle name="Обычный 2 4 7 4 2" xfId="1718"/>
    <cellStyle name="Обычный 2 4 7 4 2 2" xfId="3848"/>
    <cellStyle name="Обычный 2 4 7 4 3" xfId="2128"/>
    <cellStyle name="Обычный 2 4 7 4 3 2" xfId="4258"/>
    <cellStyle name="Обычный 2 4 7 4 4" xfId="2982"/>
    <cellStyle name="Обычный 2 4 7 4 4 2" xfId="4689"/>
    <cellStyle name="Обычный 2 4 7 4 5" xfId="3425"/>
    <cellStyle name="Обычный 2 4 7 4 6" xfId="1237"/>
    <cellStyle name="Обычный 2 4 7 5" xfId="940"/>
    <cellStyle name="Обычный 2 4 7 5 2" xfId="1848"/>
    <cellStyle name="Обычный 2 4 7 5 2 2" xfId="3978"/>
    <cellStyle name="Обычный 2 4 7 5 3" xfId="2258"/>
    <cellStyle name="Обычный 2 4 7 5 3 2" xfId="4388"/>
    <cellStyle name="Обычный 2 4 7 5 4" xfId="3112"/>
    <cellStyle name="Обычный 2 4 7 5 4 2" xfId="4819"/>
    <cellStyle name="Обычный 2 4 7 5 5" xfId="3555"/>
    <cellStyle name="Обычный 2 4 7 5 6" xfId="1367"/>
    <cellStyle name="Обычный 2 4 7 6" xfId="1523"/>
    <cellStyle name="Обычный 2 4 7 6 2" xfId="3653"/>
    <cellStyle name="Обычный 2 4 7 7" xfId="1933"/>
    <cellStyle name="Обычный 2 4 7 7 2" xfId="4063"/>
    <cellStyle name="Обычный 2 4 7 8" xfId="2787"/>
    <cellStyle name="Обычный 2 4 7 8 2" xfId="4494"/>
    <cellStyle name="Обычный 2 4 7 9" xfId="3230"/>
    <cellStyle name="Обычный 2 4 8" xfId="623"/>
    <cellStyle name="Обычный 2 4 8 2" xfId="818"/>
    <cellStyle name="Обычный 2 4 8 2 2" xfId="1726"/>
    <cellStyle name="Обычный 2 4 8 2 2 2" xfId="3856"/>
    <cellStyle name="Обычный 2 4 8 2 3" xfId="2136"/>
    <cellStyle name="Обычный 2 4 8 2 3 2" xfId="4266"/>
    <cellStyle name="Обычный 2 4 8 2 4" xfId="2990"/>
    <cellStyle name="Обычный 2 4 8 2 4 2" xfId="4697"/>
    <cellStyle name="Обычный 2 4 8 2 5" xfId="3433"/>
    <cellStyle name="Обычный 2 4 8 2 6" xfId="1245"/>
    <cellStyle name="Обычный 2 4 8 3" xfId="1531"/>
    <cellStyle name="Обычный 2 4 8 3 2" xfId="3661"/>
    <cellStyle name="Обычный 2 4 8 4" xfId="1941"/>
    <cellStyle name="Обычный 2 4 8 4 2" xfId="4071"/>
    <cellStyle name="Обычный 2 4 8 5" xfId="2795"/>
    <cellStyle name="Обычный 2 4 8 5 2" xfId="4502"/>
    <cellStyle name="Обычный 2 4 8 6" xfId="3238"/>
    <cellStyle name="Обычный 2 4 8 7" xfId="1050"/>
    <cellStyle name="Обычный 2 4 9" xfId="688"/>
    <cellStyle name="Обычный 2 4 9 2" xfId="1596"/>
    <cellStyle name="Обычный 2 4 9 2 2" xfId="3726"/>
    <cellStyle name="Обычный 2 4 9 3" xfId="2006"/>
    <cellStyle name="Обычный 2 4 9 3 2" xfId="4136"/>
    <cellStyle name="Обычный 2 4 9 4" xfId="2860"/>
    <cellStyle name="Обычный 2 4 9 4 2" xfId="4567"/>
    <cellStyle name="Обычный 2 4 9 5" xfId="3303"/>
    <cellStyle name="Обычный 2 4 9 6" xfId="1115"/>
    <cellStyle name="Обычный 2 5" xfId="102"/>
    <cellStyle name="Обычный 2 5 2" xfId="1414"/>
    <cellStyle name="Обычный 2 6" xfId="216"/>
    <cellStyle name="Обычный 2 6 2" xfId="1415"/>
    <cellStyle name="Обычный 2 6 2 2" xfId="2265"/>
    <cellStyle name="Обычный 2 6 2 2 2" xfId="4395"/>
    <cellStyle name="Обычный 2 6 2 3" xfId="3121"/>
    <cellStyle name="Обычный 2 6 2 3 2" xfId="4826"/>
    <cellStyle name="Обычный 2 6 2 4" xfId="3563"/>
    <cellStyle name="Обычный 2 7" xfId="48"/>
    <cellStyle name="Обычный 2 7 2" xfId="1416"/>
    <cellStyle name="Обычный 2 8" xfId="27"/>
    <cellStyle name="Обычный 2 8 10" xfId="981"/>
    <cellStyle name="Обычный 2 8 2" xfId="624"/>
    <cellStyle name="Обычный 2 8 2 2" xfId="819"/>
    <cellStyle name="Обычный 2 8 2 2 2" xfId="1727"/>
    <cellStyle name="Обычный 2 8 2 2 2 2" xfId="3857"/>
    <cellStyle name="Обычный 2 8 2 2 3" xfId="2137"/>
    <cellStyle name="Обычный 2 8 2 2 3 2" xfId="4267"/>
    <cellStyle name="Обычный 2 8 2 2 4" xfId="2991"/>
    <cellStyle name="Обычный 2 8 2 2 4 2" xfId="4698"/>
    <cellStyle name="Обычный 2 8 2 2 5" xfId="3434"/>
    <cellStyle name="Обычный 2 8 2 2 6" xfId="1246"/>
    <cellStyle name="Обычный 2 8 2 3" xfId="1532"/>
    <cellStyle name="Обычный 2 8 2 3 2" xfId="3662"/>
    <cellStyle name="Обычный 2 8 2 4" xfId="1942"/>
    <cellStyle name="Обычный 2 8 2 4 2" xfId="4072"/>
    <cellStyle name="Обычный 2 8 2 5" xfId="2796"/>
    <cellStyle name="Обычный 2 8 2 5 2" xfId="4503"/>
    <cellStyle name="Обычный 2 8 2 6" xfId="3239"/>
    <cellStyle name="Обычный 2 8 2 7" xfId="1051"/>
    <cellStyle name="Обычный 2 8 3" xfId="689"/>
    <cellStyle name="Обычный 2 8 3 2" xfId="1597"/>
    <cellStyle name="Обычный 2 8 3 2 2" xfId="3727"/>
    <cellStyle name="Обычный 2 8 3 3" xfId="2007"/>
    <cellStyle name="Обычный 2 8 3 3 2" xfId="4137"/>
    <cellStyle name="Обычный 2 8 3 4" xfId="2861"/>
    <cellStyle name="Обычный 2 8 3 4 2" xfId="4568"/>
    <cellStyle name="Обычный 2 8 3 5" xfId="3304"/>
    <cellStyle name="Обычный 2 8 3 6" xfId="1116"/>
    <cellStyle name="Обычный 2 8 4" xfId="754"/>
    <cellStyle name="Обычный 2 8 4 2" xfId="1662"/>
    <cellStyle name="Обычный 2 8 4 2 2" xfId="3792"/>
    <cellStyle name="Обычный 2 8 4 3" xfId="2072"/>
    <cellStyle name="Обычный 2 8 4 3 2" xfId="4202"/>
    <cellStyle name="Обычный 2 8 4 4" xfId="2926"/>
    <cellStyle name="Обычный 2 8 4 4 2" xfId="4633"/>
    <cellStyle name="Обычный 2 8 4 5" xfId="3369"/>
    <cellStyle name="Обычный 2 8 4 6" xfId="1181"/>
    <cellStyle name="Обычный 2 8 5" xfId="884"/>
    <cellStyle name="Обычный 2 8 5 2" xfId="1792"/>
    <cellStyle name="Обычный 2 8 5 2 2" xfId="3922"/>
    <cellStyle name="Обычный 2 8 5 3" xfId="2202"/>
    <cellStyle name="Обычный 2 8 5 3 2" xfId="4332"/>
    <cellStyle name="Обычный 2 8 5 4" xfId="3056"/>
    <cellStyle name="Обычный 2 8 5 4 2" xfId="4763"/>
    <cellStyle name="Обычный 2 8 5 5" xfId="3499"/>
    <cellStyle name="Обычный 2 8 5 6" xfId="1311"/>
    <cellStyle name="Обычный 2 8 6" xfId="1467"/>
    <cellStyle name="Обычный 2 8 6 2" xfId="3597"/>
    <cellStyle name="Обычный 2 8 7" xfId="1877"/>
    <cellStyle name="Обычный 2 8 7 2" xfId="4007"/>
    <cellStyle name="Обычный 2 8 8" xfId="2300"/>
    <cellStyle name="Обычный 2 8 8 2" xfId="4428"/>
    <cellStyle name="Обычный 2 8 9" xfId="3163"/>
    <cellStyle name="Обычный 2 9" xfId="565"/>
    <cellStyle name="Обычный 2 9 10" xfId="998"/>
    <cellStyle name="Обычный 2 9 2" xfId="638"/>
    <cellStyle name="Обычный 2 9 2 2" xfId="833"/>
    <cellStyle name="Обычный 2 9 2 2 2" xfId="1741"/>
    <cellStyle name="Обычный 2 9 2 2 2 2" xfId="3871"/>
    <cellStyle name="Обычный 2 9 2 2 3" xfId="2151"/>
    <cellStyle name="Обычный 2 9 2 2 3 2" xfId="4281"/>
    <cellStyle name="Обычный 2 9 2 2 4" xfId="3005"/>
    <cellStyle name="Обычный 2 9 2 2 4 2" xfId="4712"/>
    <cellStyle name="Обычный 2 9 2 2 5" xfId="3448"/>
    <cellStyle name="Обычный 2 9 2 2 6" xfId="1260"/>
    <cellStyle name="Обычный 2 9 2 3" xfId="1546"/>
    <cellStyle name="Обычный 2 9 2 3 2" xfId="3676"/>
    <cellStyle name="Обычный 2 9 2 4" xfId="1956"/>
    <cellStyle name="Обычный 2 9 2 4 2" xfId="4086"/>
    <cellStyle name="Обычный 2 9 2 5" xfId="2810"/>
    <cellStyle name="Обычный 2 9 2 5 2" xfId="4517"/>
    <cellStyle name="Обычный 2 9 2 6" xfId="3253"/>
    <cellStyle name="Обычный 2 9 2 7" xfId="1065"/>
    <cellStyle name="Обычный 2 9 3" xfId="703"/>
    <cellStyle name="Обычный 2 9 3 2" xfId="1611"/>
    <cellStyle name="Обычный 2 9 3 2 2" xfId="3741"/>
    <cellStyle name="Обычный 2 9 3 3" xfId="2021"/>
    <cellStyle name="Обычный 2 9 3 3 2" xfId="4151"/>
    <cellStyle name="Обычный 2 9 3 4" xfId="2875"/>
    <cellStyle name="Обычный 2 9 3 4 2" xfId="4582"/>
    <cellStyle name="Обычный 2 9 3 5" xfId="3318"/>
    <cellStyle name="Обычный 2 9 3 6" xfId="1130"/>
    <cellStyle name="Обычный 2 9 4" xfId="768"/>
    <cellStyle name="Обычный 2 9 4 2" xfId="1676"/>
    <cellStyle name="Обычный 2 9 4 2 2" xfId="3806"/>
    <cellStyle name="Обычный 2 9 4 3" xfId="2086"/>
    <cellStyle name="Обычный 2 9 4 3 2" xfId="4216"/>
    <cellStyle name="Обычный 2 9 4 4" xfId="2940"/>
    <cellStyle name="Обычный 2 9 4 4 2" xfId="4647"/>
    <cellStyle name="Обычный 2 9 4 5" xfId="3383"/>
    <cellStyle name="Обычный 2 9 4 6" xfId="1195"/>
    <cellStyle name="Обычный 2 9 5" xfId="898"/>
    <cellStyle name="Обычный 2 9 5 2" xfId="1806"/>
    <cellStyle name="Обычный 2 9 5 2 2" xfId="3936"/>
    <cellStyle name="Обычный 2 9 5 3" xfId="2216"/>
    <cellStyle name="Обычный 2 9 5 3 2" xfId="4346"/>
    <cellStyle name="Обычный 2 9 5 4" xfId="3070"/>
    <cellStyle name="Обычный 2 9 5 4 2" xfId="4777"/>
    <cellStyle name="Обычный 2 9 5 5" xfId="3513"/>
    <cellStyle name="Обычный 2 9 5 6" xfId="1325"/>
    <cellStyle name="Обычный 2 9 6" xfId="1481"/>
    <cellStyle name="Обычный 2 9 6 2" xfId="3611"/>
    <cellStyle name="Обычный 2 9 7" xfId="1891"/>
    <cellStyle name="Обычный 2 9 7 2" xfId="4021"/>
    <cellStyle name="Обычный 2 9 8" xfId="2745"/>
    <cellStyle name="Обычный 2 9 8 2" xfId="4452"/>
    <cellStyle name="Обычный 2 9 9" xfId="3188"/>
    <cellStyle name="Обычный 20" xfId="1417"/>
    <cellStyle name="Обычный 21" xfId="1418"/>
    <cellStyle name="Обычный 22" xfId="5"/>
    <cellStyle name="Обычный 22 2" xfId="1419"/>
    <cellStyle name="Обычный 23" xfId="1420"/>
    <cellStyle name="Обычный 24" xfId="6639"/>
    <cellStyle name="Обычный 25" xfId="6641"/>
    <cellStyle name="Обычный 27" xfId="1421"/>
    <cellStyle name="Обычный 3" xfId="6"/>
    <cellStyle name="Обычный 3 2" xfId="7"/>
    <cellStyle name="Обычный 3 2 10" xfId="881"/>
    <cellStyle name="Обычный 3 2 10 2" xfId="1789"/>
    <cellStyle name="Обычный 3 2 10 2 2" xfId="3919"/>
    <cellStyle name="Обычный 3 2 10 3" xfId="2199"/>
    <cellStyle name="Обычный 3 2 10 3 2" xfId="4329"/>
    <cellStyle name="Обычный 3 2 10 4" xfId="3053"/>
    <cellStyle name="Обычный 3 2 10 4 2" xfId="4760"/>
    <cellStyle name="Обычный 3 2 10 5" xfId="3496"/>
    <cellStyle name="Обычный 3 2 10 6" xfId="1308"/>
    <cellStyle name="Обычный 3 2 11" xfId="975"/>
    <cellStyle name="Обычный 3 2 11 2" xfId="1464"/>
    <cellStyle name="Обычный 3 2 11 2 2" xfId="3594"/>
    <cellStyle name="Обычный 3 2 11 3" xfId="1874"/>
    <cellStyle name="Обычный 3 2 11 3 2" xfId="4004"/>
    <cellStyle name="Обычный 3 2 11 4" xfId="2297"/>
    <cellStyle name="Обычный 3 2 11 4 2" xfId="4425"/>
    <cellStyle name="Обычный 3 2 11 5" xfId="3160"/>
    <cellStyle name="Обычный 3 2 12" xfId="945"/>
    <cellStyle name="Обычный 3 2 2" xfId="87"/>
    <cellStyle name="Обычный 3 2 3" xfId="29"/>
    <cellStyle name="Обычный 3 2 3 10" xfId="983"/>
    <cellStyle name="Обычный 3 2 3 2" xfId="626"/>
    <cellStyle name="Обычный 3 2 3 2 2" xfId="821"/>
    <cellStyle name="Обычный 3 2 3 2 2 2" xfId="1729"/>
    <cellStyle name="Обычный 3 2 3 2 2 2 2" xfId="3859"/>
    <cellStyle name="Обычный 3 2 3 2 2 3" xfId="2139"/>
    <cellStyle name="Обычный 3 2 3 2 2 3 2" xfId="4269"/>
    <cellStyle name="Обычный 3 2 3 2 2 4" xfId="2993"/>
    <cellStyle name="Обычный 3 2 3 2 2 4 2" xfId="4700"/>
    <cellStyle name="Обычный 3 2 3 2 2 5" xfId="3436"/>
    <cellStyle name="Обычный 3 2 3 2 2 6" xfId="1248"/>
    <cellStyle name="Обычный 3 2 3 2 3" xfId="1534"/>
    <cellStyle name="Обычный 3 2 3 2 3 2" xfId="3664"/>
    <cellStyle name="Обычный 3 2 3 2 4" xfId="1944"/>
    <cellStyle name="Обычный 3 2 3 2 4 2" xfId="4074"/>
    <cellStyle name="Обычный 3 2 3 2 5" xfId="2798"/>
    <cellStyle name="Обычный 3 2 3 2 5 2" xfId="4505"/>
    <cellStyle name="Обычный 3 2 3 2 6" xfId="3241"/>
    <cellStyle name="Обычный 3 2 3 2 7" xfId="1053"/>
    <cellStyle name="Обычный 3 2 3 3" xfId="691"/>
    <cellStyle name="Обычный 3 2 3 3 2" xfId="1599"/>
    <cellStyle name="Обычный 3 2 3 3 2 2" xfId="3729"/>
    <cellStyle name="Обычный 3 2 3 3 3" xfId="2009"/>
    <cellStyle name="Обычный 3 2 3 3 3 2" xfId="4139"/>
    <cellStyle name="Обычный 3 2 3 3 4" xfId="2863"/>
    <cellStyle name="Обычный 3 2 3 3 4 2" xfId="4570"/>
    <cellStyle name="Обычный 3 2 3 3 5" xfId="3306"/>
    <cellStyle name="Обычный 3 2 3 3 6" xfId="1118"/>
    <cellStyle name="Обычный 3 2 3 4" xfId="756"/>
    <cellStyle name="Обычный 3 2 3 4 2" xfId="1664"/>
    <cellStyle name="Обычный 3 2 3 4 2 2" xfId="3794"/>
    <cellStyle name="Обычный 3 2 3 4 3" xfId="2074"/>
    <cellStyle name="Обычный 3 2 3 4 3 2" xfId="4204"/>
    <cellStyle name="Обычный 3 2 3 4 4" xfId="2928"/>
    <cellStyle name="Обычный 3 2 3 4 4 2" xfId="4635"/>
    <cellStyle name="Обычный 3 2 3 4 5" xfId="3371"/>
    <cellStyle name="Обычный 3 2 3 4 6" xfId="1183"/>
    <cellStyle name="Обычный 3 2 3 5" xfId="886"/>
    <cellStyle name="Обычный 3 2 3 5 2" xfId="1794"/>
    <cellStyle name="Обычный 3 2 3 5 2 2" xfId="3924"/>
    <cellStyle name="Обычный 3 2 3 5 3" xfId="2204"/>
    <cellStyle name="Обычный 3 2 3 5 3 2" xfId="4334"/>
    <cellStyle name="Обычный 3 2 3 5 4" xfId="3058"/>
    <cellStyle name="Обычный 3 2 3 5 4 2" xfId="4765"/>
    <cellStyle name="Обычный 3 2 3 5 5" xfId="3501"/>
    <cellStyle name="Обычный 3 2 3 5 6" xfId="1313"/>
    <cellStyle name="Обычный 3 2 3 6" xfId="1469"/>
    <cellStyle name="Обычный 3 2 3 6 2" xfId="3599"/>
    <cellStyle name="Обычный 3 2 3 7" xfId="1879"/>
    <cellStyle name="Обычный 3 2 3 7 2" xfId="4009"/>
    <cellStyle name="Обычный 3 2 3 8" xfId="2302"/>
    <cellStyle name="Обычный 3 2 3 8 2" xfId="4430"/>
    <cellStyle name="Обычный 3 2 3 9" xfId="3165"/>
    <cellStyle name="Обычный 3 2 4" xfId="570"/>
    <cellStyle name="Обычный 3 2 4 10" xfId="1003"/>
    <cellStyle name="Обычный 3 2 4 2" xfId="643"/>
    <cellStyle name="Обычный 3 2 4 2 2" xfId="838"/>
    <cellStyle name="Обычный 3 2 4 2 2 2" xfId="1746"/>
    <cellStyle name="Обычный 3 2 4 2 2 2 2" xfId="3876"/>
    <cellStyle name="Обычный 3 2 4 2 2 3" xfId="2156"/>
    <cellStyle name="Обычный 3 2 4 2 2 3 2" xfId="4286"/>
    <cellStyle name="Обычный 3 2 4 2 2 4" xfId="3010"/>
    <cellStyle name="Обычный 3 2 4 2 2 4 2" xfId="4717"/>
    <cellStyle name="Обычный 3 2 4 2 2 5" xfId="3453"/>
    <cellStyle name="Обычный 3 2 4 2 2 6" xfId="1265"/>
    <cellStyle name="Обычный 3 2 4 2 3" xfId="1551"/>
    <cellStyle name="Обычный 3 2 4 2 3 2" xfId="3681"/>
    <cellStyle name="Обычный 3 2 4 2 4" xfId="1961"/>
    <cellStyle name="Обычный 3 2 4 2 4 2" xfId="4091"/>
    <cellStyle name="Обычный 3 2 4 2 5" xfId="2815"/>
    <cellStyle name="Обычный 3 2 4 2 5 2" xfId="4522"/>
    <cellStyle name="Обычный 3 2 4 2 6" xfId="3258"/>
    <cellStyle name="Обычный 3 2 4 2 7" xfId="1070"/>
    <cellStyle name="Обычный 3 2 4 3" xfId="708"/>
    <cellStyle name="Обычный 3 2 4 3 2" xfId="1616"/>
    <cellStyle name="Обычный 3 2 4 3 2 2" xfId="3746"/>
    <cellStyle name="Обычный 3 2 4 3 3" xfId="2026"/>
    <cellStyle name="Обычный 3 2 4 3 3 2" xfId="4156"/>
    <cellStyle name="Обычный 3 2 4 3 4" xfId="2880"/>
    <cellStyle name="Обычный 3 2 4 3 4 2" xfId="4587"/>
    <cellStyle name="Обычный 3 2 4 3 5" xfId="3323"/>
    <cellStyle name="Обычный 3 2 4 3 6" xfId="1135"/>
    <cellStyle name="Обычный 3 2 4 4" xfId="773"/>
    <cellStyle name="Обычный 3 2 4 4 2" xfId="1681"/>
    <cellStyle name="Обычный 3 2 4 4 2 2" xfId="3811"/>
    <cellStyle name="Обычный 3 2 4 4 3" xfId="2091"/>
    <cellStyle name="Обычный 3 2 4 4 3 2" xfId="4221"/>
    <cellStyle name="Обычный 3 2 4 4 4" xfId="2945"/>
    <cellStyle name="Обычный 3 2 4 4 4 2" xfId="4652"/>
    <cellStyle name="Обычный 3 2 4 4 5" xfId="3388"/>
    <cellStyle name="Обычный 3 2 4 4 6" xfId="1200"/>
    <cellStyle name="Обычный 3 2 4 5" xfId="903"/>
    <cellStyle name="Обычный 3 2 4 5 2" xfId="1811"/>
    <cellStyle name="Обычный 3 2 4 5 2 2" xfId="3941"/>
    <cellStyle name="Обычный 3 2 4 5 3" xfId="2221"/>
    <cellStyle name="Обычный 3 2 4 5 3 2" xfId="4351"/>
    <cellStyle name="Обычный 3 2 4 5 4" xfId="3075"/>
    <cellStyle name="Обычный 3 2 4 5 4 2" xfId="4782"/>
    <cellStyle name="Обычный 3 2 4 5 5" xfId="3518"/>
    <cellStyle name="Обычный 3 2 4 5 6" xfId="1330"/>
    <cellStyle name="Обычный 3 2 4 6" xfId="1486"/>
    <cellStyle name="Обычный 3 2 4 6 2" xfId="3616"/>
    <cellStyle name="Обычный 3 2 4 7" xfId="1896"/>
    <cellStyle name="Обычный 3 2 4 7 2" xfId="4026"/>
    <cellStyle name="Обычный 3 2 4 8" xfId="2750"/>
    <cellStyle name="Обычный 3 2 4 8 2" xfId="4457"/>
    <cellStyle name="Обычный 3 2 4 9" xfId="3193"/>
    <cellStyle name="Обычный 3 2 5" xfId="581"/>
    <cellStyle name="Обычный 3 2 5 10" xfId="1014"/>
    <cellStyle name="Обычный 3 2 5 2" xfId="654"/>
    <cellStyle name="Обычный 3 2 5 2 2" xfId="849"/>
    <cellStyle name="Обычный 3 2 5 2 2 2" xfId="1757"/>
    <cellStyle name="Обычный 3 2 5 2 2 2 2" xfId="3887"/>
    <cellStyle name="Обычный 3 2 5 2 2 3" xfId="2167"/>
    <cellStyle name="Обычный 3 2 5 2 2 3 2" xfId="4297"/>
    <cellStyle name="Обычный 3 2 5 2 2 4" xfId="3021"/>
    <cellStyle name="Обычный 3 2 5 2 2 4 2" xfId="4728"/>
    <cellStyle name="Обычный 3 2 5 2 2 5" xfId="3464"/>
    <cellStyle name="Обычный 3 2 5 2 2 6" xfId="1276"/>
    <cellStyle name="Обычный 3 2 5 2 3" xfId="1562"/>
    <cellStyle name="Обычный 3 2 5 2 3 2" xfId="3692"/>
    <cellStyle name="Обычный 3 2 5 2 4" xfId="1972"/>
    <cellStyle name="Обычный 3 2 5 2 4 2" xfId="4102"/>
    <cellStyle name="Обычный 3 2 5 2 5" xfId="2826"/>
    <cellStyle name="Обычный 3 2 5 2 5 2" xfId="4533"/>
    <cellStyle name="Обычный 3 2 5 2 6" xfId="3269"/>
    <cellStyle name="Обычный 3 2 5 2 7" xfId="1081"/>
    <cellStyle name="Обычный 3 2 5 3" xfId="719"/>
    <cellStyle name="Обычный 3 2 5 3 2" xfId="1627"/>
    <cellStyle name="Обычный 3 2 5 3 2 2" xfId="3757"/>
    <cellStyle name="Обычный 3 2 5 3 3" xfId="2037"/>
    <cellStyle name="Обычный 3 2 5 3 3 2" xfId="4167"/>
    <cellStyle name="Обычный 3 2 5 3 4" xfId="2891"/>
    <cellStyle name="Обычный 3 2 5 3 4 2" xfId="4598"/>
    <cellStyle name="Обычный 3 2 5 3 5" xfId="3334"/>
    <cellStyle name="Обычный 3 2 5 3 6" xfId="1146"/>
    <cellStyle name="Обычный 3 2 5 4" xfId="784"/>
    <cellStyle name="Обычный 3 2 5 4 2" xfId="1692"/>
    <cellStyle name="Обычный 3 2 5 4 2 2" xfId="3822"/>
    <cellStyle name="Обычный 3 2 5 4 3" xfId="2102"/>
    <cellStyle name="Обычный 3 2 5 4 3 2" xfId="4232"/>
    <cellStyle name="Обычный 3 2 5 4 4" xfId="2956"/>
    <cellStyle name="Обычный 3 2 5 4 4 2" xfId="4663"/>
    <cellStyle name="Обычный 3 2 5 4 5" xfId="3399"/>
    <cellStyle name="Обычный 3 2 5 4 6" xfId="1211"/>
    <cellStyle name="Обычный 3 2 5 5" xfId="914"/>
    <cellStyle name="Обычный 3 2 5 5 2" xfId="1822"/>
    <cellStyle name="Обычный 3 2 5 5 2 2" xfId="3952"/>
    <cellStyle name="Обычный 3 2 5 5 3" xfId="2232"/>
    <cellStyle name="Обычный 3 2 5 5 3 2" xfId="4362"/>
    <cellStyle name="Обычный 3 2 5 5 4" xfId="3086"/>
    <cellStyle name="Обычный 3 2 5 5 4 2" xfId="4793"/>
    <cellStyle name="Обычный 3 2 5 5 5" xfId="3529"/>
    <cellStyle name="Обычный 3 2 5 5 6" xfId="1341"/>
    <cellStyle name="Обычный 3 2 5 6" xfId="1497"/>
    <cellStyle name="Обычный 3 2 5 6 2" xfId="3627"/>
    <cellStyle name="Обычный 3 2 5 7" xfId="1907"/>
    <cellStyle name="Обычный 3 2 5 7 2" xfId="4037"/>
    <cellStyle name="Обычный 3 2 5 8" xfId="2761"/>
    <cellStyle name="Обычный 3 2 5 8 2" xfId="4468"/>
    <cellStyle name="Обычный 3 2 5 9" xfId="3204"/>
    <cellStyle name="Обычный 3 2 6" xfId="602"/>
    <cellStyle name="Обычный 3 2 6 10" xfId="1029"/>
    <cellStyle name="Обычный 3 2 6 2" xfId="668"/>
    <cellStyle name="Обычный 3 2 6 2 2" xfId="863"/>
    <cellStyle name="Обычный 3 2 6 2 2 2" xfId="1771"/>
    <cellStyle name="Обычный 3 2 6 2 2 2 2" xfId="3901"/>
    <cellStyle name="Обычный 3 2 6 2 2 3" xfId="2181"/>
    <cellStyle name="Обычный 3 2 6 2 2 3 2" xfId="4311"/>
    <cellStyle name="Обычный 3 2 6 2 2 4" xfId="3035"/>
    <cellStyle name="Обычный 3 2 6 2 2 4 2" xfId="4742"/>
    <cellStyle name="Обычный 3 2 6 2 2 5" xfId="3478"/>
    <cellStyle name="Обычный 3 2 6 2 2 6" xfId="1290"/>
    <cellStyle name="Обычный 3 2 6 2 3" xfId="1576"/>
    <cellStyle name="Обычный 3 2 6 2 3 2" xfId="3706"/>
    <cellStyle name="Обычный 3 2 6 2 4" xfId="1986"/>
    <cellStyle name="Обычный 3 2 6 2 4 2" xfId="4116"/>
    <cellStyle name="Обычный 3 2 6 2 5" xfId="2840"/>
    <cellStyle name="Обычный 3 2 6 2 5 2" xfId="4547"/>
    <cellStyle name="Обычный 3 2 6 2 6" xfId="3283"/>
    <cellStyle name="Обычный 3 2 6 2 7" xfId="1095"/>
    <cellStyle name="Обычный 3 2 6 3" xfId="733"/>
    <cellStyle name="Обычный 3 2 6 3 2" xfId="1641"/>
    <cellStyle name="Обычный 3 2 6 3 2 2" xfId="3771"/>
    <cellStyle name="Обычный 3 2 6 3 3" xfId="2051"/>
    <cellStyle name="Обычный 3 2 6 3 3 2" xfId="4181"/>
    <cellStyle name="Обычный 3 2 6 3 4" xfId="2905"/>
    <cellStyle name="Обычный 3 2 6 3 4 2" xfId="4612"/>
    <cellStyle name="Обычный 3 2 6 3 5" xfId="3348"/>
    <cellStyle name="Обычный 3 2 6 3 6" xfId="1160"/>
    <cellStyle name="Обычный 3 2 6 4" xfId="798"/>
    <cellStyle name="Обычный 3 2 6 4 2" xfId="1706"/>
    <cellStyle name="Обычный 3 2 6 4 2 2" xfId="3836"/>
    <cellStyle name="Обычный 3 2 6 4 3" xfId="2116"/>
    <cellStyle name="Обычный 3 2 6 4 3 2" xfId="4246"/>
    <cellStyle name="Обычный 3 2 6 4 4" xfId="2970"/>
    <cellStyle name="Обычный 3 2 6 4 4 2" xfId="4677"/>
    <cellStyle name="Обычный 3 2 6 4 5" xfId="3413"/>
    <cellStyle name="Обычный 3 2 6 4 6" xfId="1225"/>
    <cellStyle name="Обычный 3 2 6 5" xfId="928"/>
    <cellStyle name="Обычный 3 2 6 5 2" xfId="1836"/>
    <cellStyle name="Обычный 3 2 6 5 2 2" xfId="3966"/>
    <cellStyle name="Обычный 3 2 6 5 3" xfId="2246"/>
    <cellStyle name="Обычный 3 2 6 5 3 2" xfId="4376"/>
    <cellStyle name="Обычный 3 2 6 5 4" xfId="3100"/>
    <cellStyle name="Обычный 3 2 6 5 4 2" xfId="4807"/>
    <cellStyle name="Обычный 3 2 6 5 5" xfId="3543"/>
    <cellStyle name="Обычный 3 2 6 5 6" xfId="1355"/>
    <cellStyle name="Обычный 3 2 6 6" xfId="1511"/>
    <cellStyle name="Обычный 3 2 6 6 2" xfId="3641"/>
    <cellStyle name="Обычный 3 2 6 7" xfId="1921"/>
    <cellStyle name="Обычный 3 2 6 7 2" xfId="4051"/>
    <cellStyle name="Обычный 3 2 6 8" xfId="2775"/>
    <cellStyle name="Обычный 3 2 6 8 2" xfId="4482"/>
    <cellStyle name="Обычный 3 2 6 9" xfId="3218"/>
    <cellStyle name="Обычный 3 2 7" xfId="621"/>
    <cellStyle name="Обычный 3 2 7 2" xfId="816"/>
    <cellStyle name="Обычный 3 2 7 2 2" xfId="1724"/>
    <cellStyle name="Обычный 3 2 7 2 2 2" xfId="3854"/>
    <cellStyle name="Обычный 3 2 7 2 3" xfId="2134"/>
    <cellStyle name="Обычный 3 2 7 2 3 2" xfId="4264"/>
    <cellStyle name="Обычный 3 2 7 2 4" xfId="2988"/>
    <cellStyle name="Обычный 3 2 7 2 4 2" xfId="4695"/>
    <cellStyle name="Обычный 3 2 7 2 5" xfId="3431"/>
    <cellStyle name="Обычный 3 2 7 2 6" xfId="1243"/>
    <cellStyle name="Обычный 3 2 7 3" xfId="1529"/>
    <cellStyle name="Обычный 3 2 7 3 2" xfId="3659"/>
    <cellStyle name="Обычный 3 2 7 4" xfId="1939"/>
    <cellStyle name="Обычный 3 2 7 4 2" xfId="4069"/>
    <cellStyle name="Обычный 3 2 7 5" xfId="2793"/>
    <cellStyle name="Обычный 3 2 7 5 2" xfId="4500"/>
    <cellStyle name="Обычный 3 2 7 6" xfId="3236"/>
    <cellStyle name="Обычный 3 2 7 7" xfId="1048"/>
    <cellStyle name="Обычный 3 2 8" xfId="686"/>
    <cellStyle name="Обычный 3 2 8 2" xfId="1594"/>
    <cellStyle name="Обычный 3 2 8 2 2" xfId="3724"/>
    <cellStyle name="Обычный 3 2 8 3" xfId="2004"/>
    <cellStyle name="Обычный 3 2 8 3 2" xfId="4134"/>
    <cellStyle name="Обычный 3 2 8 4" xfId="2858"/>
    <cellStyle name="Обычный 3 2 8 4 2" xfId="4565"/>
    <cellStyle name="Обычный 3 2 8 5" xfId="3301"/>
    <cellStyle name="Обычный 3 2 8 6" xfId="1113"/>
    <cellStyle name="Обычный 3 2 9" xfId="751"/>
    <cellStyle name="Обычный 3 2 9 2" xfId="1659"/>
    <cellStyle name="Обычный 3 2 9 2 2" xfId="3789"/>
    <cellStyle name="Обычный 3 2 9 3" xfId="2069"/>
    <cellStyle name="Обычный 3 2 9 3 2" xfId="4199"/>
    <cellStyle name="Обычный 3 2 9 4" xfId="2923"/>
    <cellStyle name="Обычный 3 2 9 4 2" xfId="4630"/>
    <cellStyle name="Обычный 3 2 9 5" xfId="3366"/>
    <cellStyle name="Обычный 3 2 9 6" xfId="1178"/>
    <cellStyle name="Обычный 3 3" xfId="132"/>
    <cellStyle name="Обычный 3 3 2" xfId="1440"/>
    <cellStyle name="Обычный 3 3 2 2" xfId="2272"/>
    <cellStyle name="Обычный 3 3 2 2 2" xfId="4402"/>
    <cellStyle name="Обычный 3 3 2 3" xfId="3130"/>
    <cellStyle name="Обычный 3 3 2 3 2" xfId="4834"/>
    <cellStyle name="Обычный 3 3 2 4" xfId="3571"/>
    <cellStyle name="Обычный 3 3 3" xfId="1436"/>
    <cellStyle name="Обычный 3 3 3 2" xfId="2269"/>
    <cellStyle name="Обычный 3 3 3 2 2" xfId="4399"/>
    <cellStyle name="Обычный 3 3 3 3" xfId="3127"/>
    <cellStyle name="Обычный 3 3 3 3 2" xfId="4831"/>
    <cellStyle name="Обычный 3 3 3 4" xfId="3568"/>
    <cellStyle name="Обычный 3 4" xfId="183"/>
    <cellStyle name="Обычный 3 4 2" xfId="1437"/>
    <cellStyle name="Обычный 3 4 2 2" xfId="2270"/>
    <cellStyle name="Обычный 3 4 2 2 2" xfId="4400"/>
    <cellStyle name="Обычный 3 4 2 3" xfId="3128"/>
    <cellStyle name="Обычный 3 4 2 3 2" xfId="4832"/>
    <cellStyle name="Обычный 3 4 2 4" xfId="3569"/>
    <cellStyle name="Обычный 3 5" xfId="225"/>
    <cellStyle name="Обычный 3 5 10" xfId="1371"/>
    <cellStyle name="Обычный 3 5 10 2" xfId="1852"/>
    <cellStyle name="Обычный 3 5 10 2 2" xfId="3982"/>
    <cellStyle name="Обычный 3 5 10 3" xfId="2262"/>
    <cellStyle name="Обычный 3 5 10 3 2" xfId="4392"/>
    <cellStyle name="Обычный 3 5 10 4" xfId="3116"/>
    <cellStyle name="Обычный 3 5 10 4 2" xfId="4823"/>
    <cellStyle name="Обычный 3 5 10 5" xfId="3559"/>
    <cellStyle name="Обычный 3 5 11" xfId="1438"/>
    <cellStyle name="Обычный 3 5 11 2" xfId="2271"/>
    <cellStyle name="Обычный 3 5 11 2 2" xfId="4401"/>
    <cellStyle name="Обычный 3 5 11 3" xfId="3129"/>
    <cellStyle name="Обычный 3 5 11 3 2" xfId="4833"/>
    <cellStyle name="Обычный 3 5 11 4" xfId="3570"/>
    <cellStyle name="Обычный 3 5 12" xfId="1444"/>
    <cellStyle name="Обычный 3 5 12 2" xfId="3574"/>
    <cellStyle name="Обычный 3 5 13" xfId="1854"/>
    <cellStyle name="Обычный 3 5 13 2" xfId="3984"/>
    <cellStyle name="Обычный 3 5 14" xfId="2276"/>
    <cellStyle name="Обычный 3 5 14 2" xfId="4405"/>
    <cellStyle name="Обычный 3 5 15" xfId="3140"/>
    <cellStyle name="Обычный 3 5 16" xfId="946"/>
    <cellStyle name="Обычный 3 5 2" xfId="571"/>
    <cellStyle name="Обычный 3 5 2 10" xfId="1445"/>
    <cellStyle name="Обычный 3 5 2 10 2" xfId="3575"/>
    <cellStyle name="Обычный 3 5 2 11" xfId="1855"/>
    <cellStyle name="Обычный 3 5 2 11 2" xfId="3985"/>
    <cellStyle name="Обычный 3 5 2 12" xfId="2277"/>
    <cellStyle name="Обычный 3 5 2 12 2" xfId="4406"/>
    <cellStyle name="Обычный 3 5 2 13" xfId="3141"/>
    <cellStyle name="Обычный 3 5 2 14" xfId="953"/>
    <cellStyle name="Обычный 3 5 2 2" xfId="644"/>
    <cellStyle name="Обычный 3 5 2 2 2" xfId="839"/>
    <cellStyle name="Обычный 3 5 2 2 2 2" xfId="1266"/>
    <cellStyle name="Обычный 3 5 2 2 2 2 2" xfId="1747"/>
    <cellStyle name="Обычный 3 5 2 2 2 2 2 2" xfId="3877"/>
    <cellStyle name="Обычный 3 5 2 2 2 2 3" xfId="2157"/>
    <cellStyle name="Обычный 3 5 2 2 2 2 3 2" xfId="4287"/>
    <cellStyle name="Обычный 3 5 2 2 2 2 4" xfId="3011"/>
    <cellStyle name="Обычный 3 5 2 2 2 2 4 2" xfId="4718"/>
    <cellStyle name="Обычный 3 5 2 2 2 2 5" xfId="3454"/>
    <cellStyle name="Обычный 3 5 2 2 2 3" xfId="1457"/>
    <cellStyle name="Обычный 3 5 2 2 2 3 2" xfId="3587"/>
    <cellStyle name="Обычный 3 5 2 2 2 4" xfId="1867"/>
    <cellStyle name="Обычный 3 5 2 2 2 4 2" xfId="3997"/>
    <cellStyle name="Обычный 3 5 2 2 2 5" xfId="2289"/>
    <cellStyle name="Обычный 3 5 2 2 2 5 2" xfId="4418"/>
    <cellStyle name="Обычный 3 5 2 2 2 6" xfId="3153"/>
    <cellStyle name="Обычный 3 5 2 2 2 7" xfId="966"/>
    <cellStyle name="Обычный 3 5 2 2 3" xfId="1071"/>
    <cellStyle name="Обычный 3 5 2 2 3 2" xfId="1552"/>
    <cellStyle name="Обычный 3 5 2 2 3 2 2" xfId="3682"/>
    <cellStyle name="Обычный 3 5 2 2 3 3" xfId="1962"/>
    <cellStyle name="Обычный 3 5 2 2 3 3 2" xfId="4092"/>
    <cellStyle name="Обычный 3 5 2 2 3 4" xfId="2816"/>
    <cellStyle name="Обычный 3 5 2 2 3 4 2" xfId="4523"/>
    <cellStyle name="Обычный 3 5 2 2 3 5" xfId="3259"/>
    <cellStyle name="Обычный 3 5 2 2 4" xfId="1447"/>
    <cellStyle name="Обычный 3 5 2 2 4 2" xfId="3577"/>
    <cellStyle name="Обычный 3 5 2 2 5" xfId="1857"/>
    <cellStyle name="Обычный 3 5 2 2 5 2" xfId="3987"/>
    <cellStyle name="Обычный 3 5 2 2 6" xfId="2279"/>
    <cellStyle name="Обычный 3 5 2 2 6 2" xfId="4408"/>
    <cellStyle name="Обычный 3 5 2 2 7" xfId="3143"/>
    <cellStyle name="Обычный 3 5 2 2 8" xfId="956"/>
    <cellStyle name="Обычный 3 5 2 3" xfId="709"/>
    <cellStyle name="Обычный 3 5 2 3 2" xfId="968"/>
    <cellStyle name="Обычный 3 5 2 3 2 2" xfId="1459"/>
    <cellStyle name="Обычный 3 5 2 3 2 2 2" xfId="3589"/>
    <cellStyle name="Обычный 3 5 2 3 2 3" xfId="1869"/>
    <cellStyle name="Обычный 3 5 2 3 2 3 2" xfId="3999"/>
    <cellStyle name="Обычный 3 5 2 3 2 4" xfId="2291"/>
    <cellStyle name="Обычный 3 5 2 3 2 4 2" xfId="4420"/>
    <cellStyle name="Обычный 3 5 2 3 2 5" xfId="3155"/>
    <cellStyle name="Обычный 3 5 2 3 3" xfId="1136"/>
    <cellStyle name="Обычный 3 5 2 3 3 2" xfId="1617"/>
    <cellStyle name="Обычный 3 5 2 3 3 2 2" xfId="3747"/>
    <cellStyle name="Обычный 3 5 2 3 3 3" xfId="2027"/>
    <cellStyle name="Обычный 3 5 2 3 3 3 2" xfId="4157"/>
    <cellStyle name="Обычный 3 5 2 3 3 4" xfId="2881"/>
    <cellStyle name="Обычный 3 5 2 3 3 4 2" xfId="4588"/>
    <cellStyle name="Обычный 3 5 2 3 3 5" xfId="3324"/>
    <cellStyle name="Обычный 3 5 2 3 4" xfId="1449"/>
    <cellStyle name="Обычный 3 5 2 3 4 2" xfId="3579"/>
    <cellStyle name="Обычный 3 5 2 3 5" xfId="1859"/>
    <cellStyle name="Обычный 3 5 2 3 5 2" xfId="3989"/>
    <cellStyle name="Обычный 3 5 2 3 6" xfId="2281"/>
    <cellStyle name="Обычный 3 5 2 3 6 2" xfId="4410"/>
    <cellStyle name="Обычный 3 5 2 3 7" xfId="3145"/>
    <cellStyle name="Обычный 3 5 2 3 8" xfId="958"/>
    <cellStyle name="Обычный 3 5 2 4" xfId="774"/>
    <cellStyle name="Обычный 3 5 2 4 2" xfId="970"/>
    <cellStyle name="Обычный 3 5 2 4 2 2" xfId="1461"/>
    <cellStyle name="Обычный 3 5 2 4 2 2 2" xfId="3591"/>
    <cellStyle name="Обычный 3 5 2 4 2 3" xfId="1871"/>
    <cellStyle name="Обычный 3 5 2 4 2 3 2" xfId="4001"/>
    <cellStyle name="Обычный 3 5 2 4 2 4" xfId="2293"/>
    <cellStyle name="Обычный 3 5 2 4 2 4 2" xfId="4422"/>
    <cellStyle name="Обычный 3 5 2 4 2 5" xfId="3157"/>
    <cellStyle name="Обычный 3 5 2 4 3" xfId="1201"/>
    <cellStyle name="Обычный 3 5 2 4 3 2" xfId="1682"/>
    <cellStyle name="Обычный 3 5 2 4 3 2 2" xfId="3812"/>
    <cellStyle name="Обычный 3 5 2 4 3 3" xfId="2092"/>
    <cellStyle name="Обычный 3 5 2 4 3 3 2" xfId="4222"/>
    <cellStyle name="Обычный 3 5 2 4 3 4" xfId="2946"/>
    <cellStyle name="Обычный 3 5 2 4 3 4 2" xfId="4653"/>
    <cellStyle name="Обычный 3 5 2 4 3 5" xfId="3389"/>
    <cellStyle name="Обычный 3 5 2 4 4" xfId="1451"/>
    <cellStyle name="Обычный 3 5 2 4 4 2" xfId="3581"/>
    <cellStyle name="Обычный 3 5 2 4 5" xfId="1861"/>
    <cellStyle name="Обычный 3 5 2 4 5 2" xfId="3991"/>
    <cellStyle name="Обычный 3 5 2 4 6" xfId="2283"/>
    <cellStyle name="Обычный 3 5 2 4 6 2" xfId="4412"/>
    <cellStyle name="Обычный 3 5 2 4 7" xfId="3147"/>
    <cellStyle name="Обычный 3 5 2 4 8" xfId="960"/>
    <cellStyle name="Обычный 3 5 2 5" xfId="904"/>
    <cellStyle name="Обычный 3 5 2 5 2" xfId="1331"/>
    <cellStyle name="Обычный 3 5 2 5 2 2" xfId="1812"/>
    <cellStyle name="Обычный 3 5 2 5 2 2 2" xfId="3942"/>
    <cellStyle name="Обычный 3 5 2 5 2 3" xfId="2222"/>
    <cellStyle name="Обычный 3 5 2 5 2 3 2" xfId="4352"/>
    <cellStyle name="Обычный 3 5 2 5 2 4" xfId="3076"/>
    <cellStyle name="Обычный 3 5 2 5 2 4 2" xfId="4783"/>
    <cellStyle name="Обычный 3 5 2 5 2 5" xfId="3519"/>
    <cellStyle name="Обычный 3 5 2 5 3" xfId="1453"/>
    <cellStyle name="Обычный 3 5 2 5 3 2" xfId="3583"/>
    <cellStyle name="Обычный 3 5 2 5 4" xfId="1863"/>
    <cellStyle name="Обычный 3 5 2 5 4 2" xfId="3993"/>
    <cellStyle name="Обычный 3 5 2 5 5" xfId="2285"/>
    <cellStyle name="Обычный 3 5 2 5 5 2" xfId="4414"/>
    <cellStyle name="Обычный 3 5 2 5 6" xfId="3149"/>
    <cellStyle name="Обычный 3 5 2 5 7" xfId="962"/>
    <cellStyle name="Обычный 3 5 2 6" xfId="964"/>
    <cellStyle name="Обычный 3 5 2 6 2" xfId="1455"/>
    <cellStyle name="Обычный 3 5 2 6 2 2" xfId="3585"/>
    <cellStyle name="Обычный 3 5 2 6 3" xfId="1865"/>
    <cellStyle name="Обычный 3 5 2 6 3 2" xfId="3995"/>
    <cellStyle name="Обычный 3 5 2 6 4" xfId="2287"/>
    <cellStyle name="Обычный 3 5 2 6 4 2" xfId="4416"/>
    <cellStyle name="Обычный 3 5 2 6 5" xfId="3151"/>
    <cellStyle name="Обычный 3 5 2 7" xfId="1004"/>
    <cellStyle name="Обычный 3 5 2 7 2" xfId="1487"/>
    <cellStyle name="Обычный 3 5 2 7 2 2" xfId="3617"/>
    <cellStyle name="Обычный 3 5 2 7 3" xfId="1897"/>
    <cellStyle name="Обычный 3 5 2 7 3 2" xfId="4027"/>
    <cellStyle name="Обычный 3 5 2 7 4" xfId="2751"/>
    <cellStyle name="Обычный 3 5 2 7 4 2" xfId="4458"/>
    <cellStyle name="Обычный 3 5 2 7 5" xfId="3194"/>
    <cellStyle name="Обычный 3 5 2 8" xfId="1372"/>
    <cellStyle name="Обычный 3 5 2 8 2" xfId="1853"/>
    <cellStyle name="Обычный 3 5 2 8 2 2" xfId="3983"/>
    <cellStyle name="Обычный 3 5 2 8 3" xfId="2263"/>
    <cellStyle name="Обычный 3 5 2 8 3 2" xfId="4393"/>
    <cellStyle name="Обычный 3 5 2 8 4" xfId="3117"/>
    <cellStyle name="Обычный 3 5 2 8 4 2" xfId="4824"/>
    <cellStyle name="Обычный 3 5 2 8 5" xfId="3560"/>
    <cellStyle name="Обычный 3 5 2 9" xfId="1441"/>
    <cellStyle name="Обычный 3 5 2 9 2" xfId="2273"/>
    <cellStyle name="Обычный 3 5 2 9 2 2" xfId="4403"/>
    <cellStyle name="Обычный 3 5 2 9 3" xfId="3131"/>
    <cellStyle name="Обычный 3 5 2 9 3 2" xfId="4835"/>
    <cellStyle name="Обычный 3 5 2 9 4" xfId="3572"/>
    <cellStyle name="Обычный 3 5 3" xfId="591"/>
    <cellStyle name="Обычный 3 5 3 10" xfId="2278"/>
    <cellStyle name="Обычный 3 5 3 10 2" xfId="4407"/>
    <cellStyle name="Обычный 3 5 3 11" xfId="3142"/>
    <cellStyle name="Обычный 3 5 3 12" xfId="955"/>
    <cellStyle name="Обычный 3 5 3 2" xfId="664"/>
    <cellStyle name="Обычный 3 5 3 2 2" xfId="859"/>
    <cellStyle name="Обычный 3 5 3 2 2 2" xfId="1767"/>
    <cellStyle name="Обычный 3 5 3 2 2 2 2" xfId="3897"/>
    <cellStyle name="Обычный 3 5 3 2 2 3" xfId="2177"/>
    <cellStyle name="Обычный 3 5 3 2 2 3 2" xfId="4307"/>
    <cellStyle name="Обычный 3 5 3 2 2 4" xfId="3031"/>
    <cellStyle name="Обычный 3 5 3 2 2 4 2" xfId="4738"/>
    <cellStyle name="Обычный 3 5 3 2 2 5" xfId="3474"/>
    <cellStyle name="Обычный 3 5 3 2 2 6" xfId="1286"/>
    <cellStyle name="Обычный 3 5 3 2 3" xfId="1091"/>
    <cellStyle name="Обычный 3 5 3 2 3 2" xfId="1572"/>
    <cellStyle name="Обычный 3 5 3 2 3 2 2" xfId="3702"/>
    <cellStyle name="Обычный 3 5 3 2 3 3" xfId="1982"/>
    <cellStyle name="Обычный 3 5 3 2 3 3 2" xfId="4112"/>
    <cellStyle name="Обычный 3 5 3 2 3 4" xfId="2836"/>
    <cellStyle name="Обычный 3 5 3 2 3 4 2" xfId="4543"/>
    <cellStyle name="Обычный 3 5 3 2 3 5" xfId="3279"/>
    <cellStyle name="Обычный 3 5 3 2 4" xfId="1456"/>
    <cellStyle name="Обычный 3 5 3 2 4 2" xfId="3586"/>
    <cellStyle name="Обычный 3 5 3 2 5" xfId="1866"/>
    <cellStyle name="Обычный 3 5 3 2 5 2" xfId="3996"/>
    <cellStyle name="Обычный 3 5 3 2 6" xfId="2288"/>
    <cellStyle name="Обычный 3 5 3 2 6 2" xfId="4417"/>
    <cellStyle name="Обычный 3 5 3 2 7" xfId="3152"/>
    <cellStyle name="Обычный 3 5 3 2 8" xfId="965"/>
    <cellStyle name="Обычный 3 5 3 3" xfId="729"/>
    <cellStyle name="Обычный 3 5 3 3 2" xfId="1637"/>
    <cellStyle name="Обычный 3 5 3 3 2 2" xfId="3767"/>
    <cellStyle name="Обычный 3 5 3 3 3" xfId="2047"/>
    <cellStyle name="Обычный 3 5 3 3 3 2" xfId="4177"/>
    <cellStyle name="Обычный 3 5 3 3 4" xfId="2901"/>
    <cellStyle name="Обычный 3 5 3 3 4 2" xfId="4608"/>
    <cellStyle name="Обычный 3 5 3 3 5" xfId="3344"/>
    <cellStyle name="Обычный 3 5 3 3 6" xfId="1156"/>
    <cellStyle name="Обычный 3 5 3 4" xfId="794"/>
    <cellStyle name="Обычный 3 5 3 4 2" xfId="1702"/>
    <cellStyle name="Обычный 3 5 3 4 2 2" xfId="3832"/>
    <cellStyle name="Обычный 3 5 3 4 3" xfId="2112"/>
    <cellStyle name="Обычный 3 5 3 4 3 2" xfId="4242"/>
    <cellStyle name="Обычный 3 5 3 4 4" xfId="2966"/>
    <cellStyle name="Обычный 3 5 3 4 4 2" xfId="4673"/>
    <cellStyle name="Обычный 3 5 3 4 5" xfId="3409"/>
    <cellStyle name="Обычный 3 5 3 4 6" xfId="1221"/>
    <cellStyle name="Обычный 3 5 3 5" xfId="924"/>
    <cellStyle name="Обычный 3 5 3 5 2" xfId="1832"/>
    <cellStyle name="Обычный 3 5 3 5 2 2" xfId="3962"/>
    <cellStyle name="Обычный 3 5 3 5 3" xfId="2242"/>
    <cellStyle name="Обычный 3 5 3 5 3 2" xfId="4372"/>
    <cellStyle name="Обычный 3 5 3 5 4" xfId="3096"/>
    <cellStyle name="Обычный 3 5 3 5 4 2" xfId="4803"/>
    <cellStyle name="Обычный 3 5 3 5 5" xfId="3539"/>
    <cellStyle name="Обычный 3 5 3 5 6" xfId="1351"/>
    <cellStyle name="Обычный 3 5 3 6" xfId="1024"/>
    <cellStyle name="Обычный 3 5 3 6 2" xfId="1507"/>
    <cellStyle name="Обычный 3 5 3 6 2 2" xfId="3637"/>
    <cellStyle name="Обычный 3 5 3 6 3" xfId="1917"/>
    <cellStyle name="Обычный 3 5 3 6 3 2" xfId="4047"/>
    <cellStyle name="Обычный 3 5 3 6 4" xfId="2771"/>
    <cellStyle name="Обычный 3 5 3 6 4 2" xfId="4478"/>
    <cellStyle name="Обычный 3 5 3 6 5" xfId="3214"/>
    <cellStyle name="Обычный 3 5 3 7" xfId="1442"/>
    <cellStyle name="Обычный 3 5 3 7 2" xfId="2274"/>
    <cellStyle name="Обычный 3 5 3 7 2 2" xfId="4404"/>
    <cellStyle name="Обычный 3 5 3 7 3" xfId="3132"/>
    <cellStyle name="Обычный 3 5 3 7 3 2" xfId="4836"/>
    <cellStyle name="Обычный 3 5 3 7 4" xfId="3573"/>
    <cellStyle name="Обычный 3 5 3 8" xfId="1446"/>
    <cellStyle name="Обычный 3 5 3 8 2" xfId="3576"/>
    <cellStyle name="Обычный 3 5 3 9" xfId="1856"/>
    <cellStyle name="Обычный 3 5 3 9 2" xfId="3986"/>
    <cellStyle name="Обычный 3 5 4" xfId="612"/>
    <cellStyle name="Обычный 3 5 4 10" xfId="3144"/>
    <cellStyle name="Обычный 3 5 4 11" xfId="957"/>
    <cellStyle name="Обычный 3 5 4 2" xfId="678"/>
    <cellStyle name="Обычный 3 5 4 2 2" xfId="873"/>
    <cellStyle name="Обычный 3 5 4 2 2 2" xfId="1781"/>
    <cellStyle name="Обычный 3 5 4 2 2 2 2" xfId="3911"/>
    <cellStyle name="Обычный 3 5 4 2 2 3" xfId="2191"/>
    <cellStyle name="Обычный 3 5 4 2 2 3 2" xfId="4321"/>
    <cellStyle name="Обычный 3 5 4 2 2 4" xfId="3045"/>
    <cellStyle name="Обычный 3 5 4 2 2 4 2" xfId="4752"/>
    <cellStyle name="Обычный 3 5 4 2 2 5" xfId="3488"/>
    <cellStyle name="Обычный 3 5 4 2 2 6" xfId="1300"/>
    <cellStyle name="Обычный 3 5 4 2 3" xfId="1105"/>
    <cellStyle name="Обычный 3 5 4 2 3 2" xfId="1586"/>
    <cellStyle name="Обычный 3 5 4 2 3 2 2" xfId="3716"/>
    <cellStyle name="Обычный 3 5 4 2 3 3" xfId="1996"/>
    <cellStyle name="Обычный 3 5 4 2 3 3 2" xfId="4126"/>
    <cellStyle name="Обычный 3 5 4 2 3 4" xfId="2850"/>
    <cellStyle name="Обычный 3 5 4 2 3 4 2" xfId="4557"/>
    <cellStyle name="Обычный 3 5 4 2 3 5" xfId="3293"/>
    <cellStyle name="Обычный 3 5 4 2 4" xfId="1458"/>
    <cellStyle name="Обычный 3 5 4 2 4 2" xfId="3588"/>
    <cellStyle name="Обычный 3 5 4 2 5" xfId="1868"/>
    <cellStyle name="Обычный 3 5 4 2 5 2" xfId="3998"/>
    <cellStyle name="Обычный 3 5 4 2 6" xfId="2290"/>
    <cellStyle name="Обычный 3 5 4 2 6 2" xfId="4419"/>
    <cellStyle name="Обычный 3 5 4 2 7" xfId="3154"/>
    <cellStyle name="Обычный 3 5 4 2 8" xfId="967"/>
    <cellStyle name="Обычный 3 5 4 3" xfId="743"/>
    <cellStyle name="Обычный 3 5 4 3 2" xfId="1651"/>
    <cellStyle name="Обычный 3 5 4 3 2 2" xfId="3781"/>
    <cellStyle name="Обычный 3 5 4 3 3" xfId="2061"/>
    <cellStyle name="Обычный 3 5 4 3 3 2" xfId="4191"/>
    <cellStyle name="Обычный 3 5 4 3 4" xfId="2915"/>
    <cellStyle name="Обычный 3 5 4 3 4 2" xfId="4622"/>
    <cellStyle name="Обычный 3 5 4 3 5" xfId="3358"/>
    <cellStyle name="Обычный 3 5 4 3 6" xfId="1170"/>
    <cellStyle name="Обычный 3 5 4 4" xfId="808"/>
    <cellStyle name="Обычный 3 5 4 4 2" xfId="1716"/>
    <cellStyle name="Обычный 3 5 4 4 2 2" xfId="3846"/>
    <cellStyle name="Обычный 3 5 4 4 3" xfId="2126"/>
    <cellStyle name="Обычный 3 5 4 4 3 2" xfId="4256"/>
    <cellStyle name="Обычный 3 5 4 4 4" xfId="2980"/>
    <cellStyle name="Обычный 3 5 4 4 4 2" xfId="4687"/>
    <cellStyle name="Обычный 3 5 4 4 5" xfId="3423"/>
    <cellStyle name="Обычный 3 5 4 4 6" xfId="1235"/>
    <cellStyle name="Обычный 3 5 4 5" xfId="938"/>
    <cellStyle name="Обычный 3 5 4 5 2" xfId="1846"/>
    <cellStyle name="Обычный 3 5 4 5 2 2" xfId="3976"/>
    <cellStyle name="Обычный 3 5 4 5 3" xfId="2256"/>
    <cellStyle name="Обычный 3 5 4 5 3 2" xfId="4386"/>
    <cellStyle name="Обычный 3 5 4 5 4" xfId="3110"/>
    <cellStyle name="Обычный 3 5 4 5 4 2" xfId="4817"/>
    <cellStyle name="Обычный 3 5 4 5 5" xfId="3553"/>
    <cellStyle name="Обычный 3 5 4 5 6" xfId="1365"/>
    <cellStyle name="Обычный 3 5 4 6" xfId="1039"/>
    <cellStyle name="Обычный 3 5 4 6 2" xfId="1521"/>
    <cellStyle name="Обычный 3 5 4 6 2 2" xfId="3651"/>
    <cellStyle name="Обычный 3 5 4 6 3" xfId="1931"/>
    <cellStyle name="Обычный 3 5 4 6 3 2" xfId="4061"/>
    <cellStyle name="Обычный 3 5 4 6 4" xfId="2785"/>
    <cellStyle name="Обычный 3 5 4 6 4 2" xfId="4492"/>
    <cellStyle name="Обычный 3 5 4 6 5" xfId="3228"/>
    <cellStyle name="Обычный 3 5 4 7" xfId="1448"/>
    <cellStyle name="Обычный 3 5 4 7 2" xfId="3578"/>
    <cellStyle name="Обычный 3 5 4 8" xfId="1858"/>
    <cellStyle name="Обычный 3 5 4 8 2" xfId="3988"/>
    <cellStyle name="Обычный 3 5 4 9" xfId="2280"/>
    <cellStyle name="Обычный 3 5 4 9 2" xfId="4409"/>
    <cellStyle name="Обычный 3 5 5" xfId="636"/>
    <cellStyle name="Обычный 3 5 5 2" xfId="831"/>
    <cellStyle name="Обычный 3 5 5 2 2" xfId="1258"/>
    <cellStyle name="Обычный 3 5 5 2 2 2" xfId="1739"/>
    <cellStyle name="Обычный 3 5 5 2 2 2 2" xfId="3869"/>
    <cellStyle name="Обычный 3 5 5 2 2 3" xfId="2149"/>
    <cellStyle name="Обычный 3 5 5 2 2 3 2" xfId="4279"/>
    <cellStyle name="Обычный 3 5 5 2 2 4" xfId="3003"/>
    <cellStyle name="Обычный 3 5 5 2 2 4 2" xfId="4710"/>
    <cellStyle name="Обычный 3 5 5 2 2 5" xfId="3446"/>
    <cellStyle name="Обычный 3 5 5 2 3" xfId="1460"/>
    <cellStyle name="Обычный 3 5 5 2 3 2" xfId="3590"/>
    <cellStyle name="Обычный 3 5 5 2 4" xfId="1870"/>
    <cellStyle name="Обычный 3 5 5 2 4 2" xfId="4000"/>
    <cellStyle name="Обычный 3 5 5 2 5" xfId="2292"/>
    <cellStyle name="Обычный 3 5 5 2 5 2" xfId="4421"/>
    <cellStyle name="Обычный 3 5 5 2 6" xfId="3156"/>
    <cellStyle name="Обычный 3 5 5 2 7" xfId="969"/>
    <cellStyle name="Обычный 3 5 5 3" xfId="1063"/>
    <cellStyle name="Обычный 3 5 5 3 2" xfId="1544"/>
    <cellStyle name="Обычный 3 5 5 3 2 2" xfId="3674"/>
    <cellStyle name="Обычный 3 5 5 3 3" xfId="1954"/>
    <cellStyle name="Обычный 3 5 5 3 3 2" xfId="4084"/>
    <cellStyle name="Обычный 3 5 5 3 4" xfId="2808"/>
    <cellStyle name="Обычный 3 5 5 3 4 2" xfId="4515"/>
    <cellStyle name="Обычный 3 5 5 3 5" xfId="3251"/>
    <cellStyle name="Обычный 3 5 5 4" xfId="1450"/>
    <cellStyle name="Обычный 3 5 5 4 2" xfId="3580"/>
    <cellStyle name="Обычный 3 5 5 5" xfId="1860"/>
    <cellStyle name="Обычный 3 5 5 5 2" xfId="3990"/>
    <cellStyle name="Обычный 3 5 5 6" xfId="2282"/>
    <cellStyle name="Обычный 3 5 5 6 2" xfId="4411"/>
    <cellStyle name="Обычный 3 5 5 7" xfId="3146"/>
    <cellStyle name="Обычный 3 5 5 8" xfId="959"/>
    <cellStyle name="Обычный 3 5 6" xfId="701"/>
    <cellStyle name="Обычный 3 5 6 2" xfId="1128"/>
    <cellStyle name="Обычный 3 5 6 2 2" xfId="1609"/>
    <cellStyle name="Обычный 3 5 6 2 2 2" xfId="3739"/>
    <cellStyle name="Обычный 3 5 6 2 3" xfId="2019"/>
    <cellStyle name="Обычный 3 5 6 2 3 2" xfId="4149"/>
    <cellStyle name="Обычный 3 5 6 2 4" xfId="2873"/>
    <cellStyle name="Обычный 3 5 6 2 4 2" xfId="4580"/>
    <cellStyle name="Обычный 3 5 6 2 5" xfId="3316"/>
    <cellStyle name="Обычный 3 5 6 3" xfId="1452"/>
    <cellStyle name="Обычный 3 5 6 3 2" xfId="3582"/>
    <cellStyle name="Обычный 3 5 6 4" xfId="1862"/>
    <cellStyle name="Обычный 3 5 6 4 2" xfId="3992"/>
    <cellStyle name="Обычный 3 5 6 5" xfId="2284"/>
    <cellStyle name="Обычный 3 5 6 5 2" xfId="4413"/>
    <cellStyle name="Обычный 3 5 6 6" xfId="3148"/>
    <cellStyle name="Обычный 3 5 6 7" xfId="961"/>
    <cellStyle name="Обычный 3 5 7" xfId="766"/>
    <cellStyle name="Обычный 3 5 7 2" xfId="1193"/>
    <cellStyle name="Обычный 3 5 7 2 2" xfId="1674"/>
    <cellStyle name="Обычный 3 5 7 2 2 2" xfId="3804"/>
    <cellStyle name="Обычный 3 5 7 2 3" xfId="2084"/>
    <cellStyle name="Обычный 3 5 7 2 3 2" xfId="4214"/>
    <cellStyle name="Обычный 3 5 7 2 4" xfId="2938"/>
    <cellStyle name="Обычный 3 5 7 2 4 2" xfId="4645"/>
    <cellStyle name="Обычный 3 5 7 2 5" xfId="3381"/>
    <cellStyle name="Обычный 3 5 7 3" xfId="1454"/>
    <cellStyle name="Обычный 3 5 7 3 2" xfId="3584"/>
    <cellStyle name="Обычный 3 5 7 4" xfId="1864"/>
    <cellStyle name="Обычный 3 5 7 4 2" xfId="3994"/>
    <cellStyle name="Обычный 3 5 7 5" xfId="2286"/>
    <cellStyle name="Обычный 3 5 7 5 2" xfId="4415"/>
    <cellStyle name="Обычный 3 5 7 6" xfId="3150"/>
    <cellStyle name="Обычный 3 5 7 7" xfId="963"/>
    <cellStyle name="Обычный 3 5 8" xfId="896"/>
    <cellStyle name="Обычный 3 5 8 2" xfId="1804"/>
    <cellStyle name="Обычный 3 5 8 2 2" xfId="3934"/>
    <cellStyle name="Обычный 3 5 8 3" xfId="2214"/>
    <cellStyle name="Обычный 3 5 8 3 2" xfId="4344"/>
    <cellStyle name="Обычный 3 5 8 4" xfId="3068"/>
    <cellStyle name="Обычный 3 5 8 4 2" xfId="4775"/>
    <cellStyle name="Обычный 3 5 8 5" xfId="3511"/>
    <cellStyle name="Обычный 3 5 8 6" xfId="1323"/>
    <cellStyle name="Обычный 3 5 9" xfId="995"/>
    <cellStyle name="Обычный 3 5 9 2" xfId="1479"/>
    <cellStyle name="Обычный 3 5 9 2 2" xfId="3609"/>
    <cellStyle name="Обычный 3 5 9 3" xfId="1889"/>
    <cellStyle name="Обычный 3 5 9 3 2" xfId="4019"/>
    <cellStyle name="Обычный 3 5 9 4" xfId="2412"/>
    <cellStyle name="Обычный 3 5 9 4 2" xfId="4443"/>
    <cellStyle name="Обычный 3 5 9 5" xfId="3181"/>
    <cellStyle name="Обычный 3 6" xfId="33"/>
    <cellStyle name="Обычный 3 7" xfId="974"/>
    <cellStyle name="Обычный 3 8" xfId="1373"/>
    <cellStyle name="Обычный 3 8 2" xfId="2264"/>
    <cellStyle name="Обычный 3 8 2 2" xfId="4394"/>
    <cellStyle name="Обычный 3 8 3" xfId="3118"/>
    <cellStyle name="Обычный 3 8 3 2" xfId="4825"/>
    <cellStyle name="Обычный 3 8 4" xfId="3561"/>
    <cellStyle name="Обычный 3 9" xfId="950"/>
    <cellStyle name="Обычный 4" xfId="8"/>
    <cellStyle name="Обычный 4 2" xfId="125"/>
    <cellStyle name="Обычный 4 2 2" xfId="1422"/>
    <cellStyle name="Обычный 4 3" xfId="65"/>
    <cellStyle name="Обычный 4 3 2" xfId="119"/>
    <cellStyle name="Обычный 4 3 3" xfId="227"/>
    <cellStyle name="Обычный 4 4" xfId="226"/>
    <cellStyle name="Обычный 4 5" xfId="60"/>
    <cellStyle name="Обычный 4 6" xfId="976"/>
    <cellStyle name="Обычный 4 7" xfId="954"/>
    <cellStyle name="Обычный 5" xfId="9"/>
    <cellStyle name="Обычный 5 2" xfId="25"/>
    <cellStyle name="Обычный 5 3" xfId="120"/>
    <cellStyle name="Обычный 6" xfId="10"/>
    <cellStyle name="Обычный 6 2" xfId="222"/>
    <cellStyle name="Обычный 6 2 10" xfId="1886"/>
    <cellStyle name="Обычный 6 2 10 2" xfId="4016"/>
    <cellStyle name="Обычный 6 2 11" xfId="2409"/>
    <cellStyle name="Обычный 6 2 11 2" xfId="4440"/>
    <cellStyle name="Обычный 6 2 12" xfId="3178"/>
    <cellStyle name="Обычный 6 2 13" xfId="992"/>
    <cellStyle name="Обычный 6 2 2" xfId="572"/>
    <cellStyle name="Обычный 6 2 2 10" xfId="1005"/>
    <cellStyle name="Обычный 6 2 2 2" xfId="645"/>
    <cellStyle name="Обычный 6 2 2 2 2" xfId="840"/>
    <cellStyle name="Обычный 6 2 2 2 2 2" xfId="1748"/>
    <cellStyle name="Обычный 6 2 2 2 2 2 2" xfId="3878"/>
    <cellStyle name="Обычный 6 2 2 2 2 3" xfId="2158"/>
    <cellStyle name="Обычный 6 2 2 2 2 3 2" xfId="4288"/>
    <cellStyle name="Обычный 6 2 2 2 2 4" xfId="3012"/>
    <cellStyle name="Обычный 6 2 2 2 2 4 2" xfId="4719"/>
    <cellStyle name="Обычный 6 2 2 2 2 5" xfId="3455"/>
    <cellStyle name="Обычный 6 2 2 2 2 6" xfId="1267"/>
    <cellStyle name="Обычный 6 2 2 2 3" xfId="1553"/>
    <cellStyle name="Обычный 6 2 2 2 3 2" xfId="3683"/>
    <cellStyle name="Обычный 6 2 2 2 4" xfId="1963"/>
    <cellStyle name="Обычный 6 2 2 2 4 2" xfId="4093"/>
    <cellStyle name="Обычный 6 2 2 2 5" xfId="2817"/>
    <cellStyle name="Обычный 6 2 2 2 5 2" xfId="4524"/>
    <cellStyle name="Обычный 6 2 2 2 6" xfId="3260"/>
    <cellStyle name="Обычный 6 2 2 2 7" xfId="1072"/>
    <cellStyle name="Обычный 6 2 2 3" xfId="710"/>
    <cellStyle name="Обычный 6 2 2 3 2" xfId="1618"/>
    <cellStyle name="Обычный 6 2 2 3 2 2" xfId="3748"/>
    <cellStyle name="Обычный 6 2 2 3 3" xfId="2028"/>
    <cellStyle name="Обычный 6 2 2 3 3 2" xfId="4158"/>
    <cellStyle name="Обычный 6 2 2 3 4" xfId="2882"/>
    <cellStyle name="Обычный 6 2 2 3 4 2" xfId="4589"/>
    <cellStyle name="Обычный 6 2 2 3 5" xfId="3325"/>
    <cellStyle name="Обычный 6 2 2 3 6" xfId="1137"/>
    <cellStyle name="Обычный 6 2 2 4" xfId="775"/>
    <cellStyle name="Обычный 6 2 2 4 2" xfId="1683"/>
    <cellStyle name="Обычный 6 2 2 4 2 2" xfId="3813"/>
    <cellStyle name="Обычный 6 2 2 4 3" xfId="2093"/>
    <cellStyle name="Обычный 6 2 2 4 3 2" xfId="4223"/>
    <cellStyle name="Обычный 6 2 2 4 4" xfId="2947"/>
    <cellStyle name="Обычный 6 2 2 4 4 2" xfId="4654"/>
    <cellStyle name="Обычный 6 2 2 4 5" xfId="3390"/>
    <cellStyle name="Обычный 6 2 2 4 6" xfId="1202"/>
    <cellStyle name="Обычный 6 2 2 5" xfId="905"/>
    <cellStyle name="Обычный 6 2 2 5 2" xfId="1813"/>
    <cellStyle name="Обычный 6 2 2 5 2 2" xfId="3943"/>
    <cellStyle name="Обычный 6 2 2 5 3" xfId="2223"/>
    <cellStyle name="Обычный 6 2 2 5 3 2" xfId="4353"/>
    <cellStyle name="Обычный 6 2 2 5 4" xfId="3077"/>
    <cellStyle name="Обычный 6 2 2 5 4 2" xfId="4784"/>
    <cellStyle name="Обычный 6 2 2 5 5" xfId="3520"/>
    <cellStyle name="Обычный 6 2 2 5 6" xfId="1332"/>
    <cellStyle name="Обычный 6 2 2 6" xfId="1488"/>
    <cellStyle name="Обычный 6 2 2 6 2" xfId="3618"/>
    <cellStyle name="Обычный 6 2 2 7" xfId="1898"/>
    <cellStyle name="Обычный 6 2 2 7 2" xfId="4028"/>
    <cellStyle name="Обычный 6 2 2 8" xfId="2752"/>
    <cellStyle name="Обычный 6 2 2 8 2" xfId="4459"/>
    <cellStyle name="Обычный 6 2 2 9" xfId="3195"/>
    <cellStyle name="Обычный 6 2 3" xfId="588"/>
    <cellStyle name="Обычный 6 2 3 10" xfId="1021"/>
    <cellStyle name="Обычный 6 2 3 2" xfId="661"/>
    <cellStyle name="Обычный 6 2 3 2 2" xfId="856"/>
    <cellStyle name="Обычный 6 2 3 2 2 2" xfId="1764"/>
    <cellStyle name="Обычный 6 2 3 2 2 2 2" xfId="3894"/>
    <cellStyle name="Обычный 6 2 3 2 2 3" xfId="2174"/>
    <cellStyle name="Обычный 6 2 3 2 2 3 2" xfId="4304"/>
    <cellStyle name="Обычный 6 2 3 2 2 4" xfId="3028"/>
    <cellStyle name="Обычный 6 2 3 2 2 4 2" xfId="4735"/>
    <cellStyle name="Обычный 6 2 3 2 2 5" xfId="3471"/>
    <cellStyle name="Обычный 6 2 3 2 2 6" xfId="1283"/>
    <cellStyle name="Обычный 6 2 3 2 3" xfId="1569"/>
    <cellStyle name="Обычный 6 2 3 2 3 2" xfId="3699"/>
    <cellStyle name="Обычный 6 2 3 2 4" xfId="1979"/>
    <cellStyle name="Обычный 6 2 3 2 4 2" xfId="4109"/>
    <cellStyle name="Обычный 6 2 3 2 5" xfId="2833"/>
    <cellStyle name="Обычный 6 2 3 2 5 2" xfId="4540"/>
    <cellStyle name="Обычный 6 2 3 2 6" xfId="3276"/>
    <cellStyle name="Обычный 6 2 3 2 7" xfId="1088"/>
    <cellStyle name="Обычный 6 2 3 3" xfId="726"/>
    <cellStyle name="Обычный 6 2 3 3 2" xfId="1634"/>
    <cellStyle name="Обычный 6 2 3 3 2 2" xfId="3764"/>
    <cellStyle name="Обычный 6 2 3 3 3" xfId="2044"/>
    <cellStyle name="Обычный 6 2 3 3 3 2" xfId="4174"/>
    <cellStyle name="Обычный 6 2 3 3 4" xfId="2898"/>
    <cellStyle name="Обычный 6 2 3 3 4 2" xfId="4605"/>
    <cellStyle name="Обычный 6 2 3 3 5" xfId="3341"/>
    <cellStyle name="Обычный 6 2 3 3 6" xfId="1153"/>
    <cellStyle name="Обычный 6 2 3 4" xfId="791"/>
    <cellStyle name="Обычный 6 2 3 4 2" xfId="1699"/>
    <cellStyle name="Обычный 6 2 3 4 2 2" xfId="3829"/>
    <cellStyle name="Обычный 6 2 3 4 3" xfId="2109"/>
    <cellStyle name="Обычный 6 2 3 4 3 2" xfId="4239"/>
    <cellStyle name="Обычный 6 2 3 4 4" xfId="2963"/>
    <cellStyle name="Обычный 6 2 3 4 4 2" xfId="4670"/>
    <cellStyle name="Обычный 6 2 3 4 5" xfId="3406"/>
    <cellStyle name="Обычный 6 2 3 4 6" xfId="1218"/>
    <cellStyle name="Обычный 6 2 3 5" xfId="921"/>
    <cellStyle name="Обычный 6 2 3 5 2" xfId="1829"/>
    <cellStyle name="Обычный 6 2 3 5 2 2" xfId="3959"/>
    <cellStyle name="Обычный 6 2 3 5 3" xfId="2239"/>
    <cellStyle name="Обычный 6 2 3 5 3 2" xfId="4369"/>
    <cellStyle name="Обычный 6 2 3 5 4" xfId="3093"/>
    <cellStyle name="Обычный 6 2 3 5 4 2" xfId="4800"/>
    <cellStyle name="Обычный 6 2 3 5 5" xfId="3536"/>
    <cellStyle name="Обычный 6 2 3 5 6" xfId="1348"/>
    <cellStyle name="Обычный 6 2 3 6" xfId="1504"/>
    <cellStyle name="Обычный 6 2 3 6 2" xfId="3634"/>
    <cellStyle name="Обычный 6 2 3 7" xfId="1914"/>
    <cellStyle name="Обычный 6 2 3 7 2" xfId="4044"/>
    <cellStyle name="Обычный 6 2 3 8" xfId="2768"/>
    <cellStyle name="Обычный 6 2 3 8 2" xfId="4475"/>
    <cellStyle name="Обычный 6 2 3 9" xfId="3211"/>
    <cellStyle name="Обычный 6 2 4" xfId="609"/>
    <cellStyle name="Обычный 6 2 4 10" xfId="1036"/>
    <cellStyle name="Обычный 6 2 4 2" xfId="675"/>
    <cellStyle name="Обычный 6 2 4 2 2" xfId="870"/>
    <cellStyle name="Обычный 6 2 4 2 2 2" xfId="1778"/>
    <cellStyle name="Обычный 6 2 4 2 2 2 2" xfId="3908"/>
    <cellStyle name="Обычный 6 2 4 2 2 3" xfId="2188"/>
    <cellStyle name="Обычный 6 2 4 2 2 3 2" xfId="4318"/>
    <cellStyle name="Обычный 6 2 4 2 2 4" xfId="3042"/>
    <cellStyle name="Обычный 6 2 4 2 2 4 2" xfId="4749"/>
    <cellStyle name="Обычный 6 2 4 2 2 5" xfId="3485"/>
    <cellStyle name="Обычный 6 2 4 2 2 6" xfId="1297"/>
    <cellStyle name="Обычный 6 2 4 2 3" xfId="1583"/>
    <cellStyle name="Обычный 6 2 4 2 3 2" xfId="3713"/>
    <cellStyle name="Обычный 6 2 4 2 4" xfId="1993"/>
    <cellStyle name="Обычный 6 2 4 2 4 2" xfId="4123"/>
    <cellStyle name="Обычный 6 2 4 2 5" xfId="2847"/>
    <cellStyle name="Обычный 6 2 4 2 5 2" xfId="4554"/>
    <cellStyle name="Обычный 6 2 4 2 6" xfId="3290"/>
    <cellStyle name="Обычный 6 2 4 2 7" xfId="1102"/>
    <cellStyle name="Обычный 6 2 4 3" xfId="740"/>
    <cellStyle name="Обычный 6 2 4 3 2" xfId="1648"/>
    <cellStyle name="Обычный 6 2 4 3 2 2" xfId="3778"/>
    <cellStyle name="Обычный 6 2 4 3 3" xfId="2058"/>
    <cellStyle name="Обычный 6 2 4 3 3 2" xfId="4188"/>
    <cellStyle name="Обычный 6 2 4 3 4" xfId="2912"/>
    <cellStyle name="Обычный 6 2 4 3 4 2" xfId="4619"/>
    <cellStyle name="Обычный 6 2 4 3 5" xfId="3355"/>
    <cellStyle name="Обычный 6 2 4 3 6" xfId="1167"/>
    <cellStyle name="Обычный 6 2 4 4" xfId="805"/>
    <cellStyle name="Обычный 6 2 4 4 2" xfId="1713"/>
    <cellStyle name="Обычный 6 2 4 4 2 2" xfId="3843"/>
    <cellStyle name="Обычный 6 2 4 4 3" xfId="2123"/>
    <cellStyle name="Обычный 6 2 4 4 3 2" xfId="4253"/>
    <cellStyle name="Обычный 6 2 4 4 4" xfId="2977"/>
    <cellStyle name="Обычный 6 2 4 4 4 2" xfId="4684"/>
    <cellStyle name="Обычный 6 2 4 4 5" xfId="3420"/>
    <cellStyle name="Обычный 6 2 4 4 6" xfId="1232"/>
    <cellStyle name="Обычный 6 2 4 5" xfId="935"/>
    <cellStyle name="Обычный 6 2 4 5 2" xfId="1843"/>
    <cellStyle name="Обычный 6 2 4 5 2 2" xfId="3973"/>
    <cellStyle name="Обычный 6 2 4 5 3" xfId="2253"/>
    <cellStyle name="Обычный 6 2 4 5 3 2" xfId="4383"/>
    <cellStyle name="Обычный 6 2 4 5 4" xfId="3107"/>
    <cellStyle name="Обычный 6 2 4 5 4 2" xfId="4814"/>
    <cellStyle name="Обычный 6 2 4 5 5" xfId="3550"/>
    <cellStyle name="Обычный 6 2 4 5 6" xfId="1362"/>
    <cellStyle name="Обычный 6 2 4 6" xfId="1518"/>
    <cellStyle name="Обычный 6 2 4 6 2" xfId="3648"/>
    <cellStyle name="Обычный 6 2 4 7" xfId="1928"/>
    <cellStyle name="Обычный 6 2 4 7 2" xfId="4058"/>
    <cellStyle name="Обычный 6 2 4 8" xfId="2782"/>
    <cellStyle name="Обычный 6 2 4 8 2" xfId="4489"/>
    <cellStyle name="Обычный 6 2 4 9" xfId="3225"/>
    <cellStyle name="Обычный 6 2 5" xfId="633"/>
    <cellStyle name="Обычный 6 2 5 2" xfId="828"/>
    <cellStyle name="Обычный 6 2 5 2 2" xfId="1736"/>
    <cellStyle name="Обычный 6 2 5 2 2 2" xfId="3866"/>
    <cellStyle name="Обычный 6 2 5 2 3" xfId="2146"/>
    <cellStyle name="Обычный 6 2 5 2 3 2" xfId="4276"/>
    <cellStyle name="Обычный 6 2 5 2 4" xfId="3000"/>
    <cellStyle name="Обычный 6 2 5 2 4 2" xfId="4707"/>
    <cellStyle name="Обычный 6 2 5 2 5" xfId="3443"/>
    <cellStyle name="Обычный 6 2 5 2 6" xfId="1255"/>
    <cellStyle name="Обычный 6 2 5 3" xfId="1541"/>
    <cellStyle name="Обычный 6 2 5 3 2" xfId="3671"/>
    <cellStyle name="Обычный 6 2 5 4" xfId="1951"/>
    <cellStyle name="Обычный 6 2 5 4 2" xfId="4081"/>
    <cellStyle name="Обычный 6 2 5 5" xfId="2805"/>
    <cellStyle name="Обычный 6 2 5 5 2" xfId="4512"/>
    <cellStyle name="Обычный 6 2 5 6" xfId="3248"/>
    <cellStyle name="Обычный 6 2 5 7" xfId="1060"/>
    <cellStyle name="Обычный 6 2 6" xfId="698"/>
    <cellStyle name="Обычный 6 2 6 2" xfId="1606"/>
    <cellStyle name="Обычный 6 2 6 2 2" xfId="3736"/>
    <cellStyle name="Обычный 6 2 6 3" xfId="2016"/>
    <cellStyle name="Обычный 6 2 6 3 2" xfId="4146"/>
    <cellStyle name="Обычный 6 2 6 4" xfId="2870"/>
    <cellStyle name="Обычный 6 2 6 4 2" xfId="4577"/>
    <cellStyle name="Обычный 6 2 6 5" xfId="3313"/>
    <cellStyle name="Обычный 6 2 6 6" xfId="1125"/>
    <cellStyle name="Обычный 6 2 7" xfId="763"/>
    <cellStyle name="Обычный 6 2 7 2" xfId="1671"/>
    <cellStyle name="Обычный 6 2 7 2 2" xfId="3801"/>
    <cellStyle name="Обычный 6 2 7 3" xfId="2081"/>
    <cellStyle name="Обычный 6 2 7 3 2" xfId="4211"/>
    <cellStyle name="Обычный 6 2 7 4" xfId="2935"/>
    <cellStyle name="Обычный 6 2 7 4 2" xfId="4642"/>
    <cellStyle name="Обычный 6 2 7 5" xfId="3378"/>
    <cellStyle name="Обычный 6 2 7 6" xfId="1190"/>
    <cellStyle name="Обычный 6 2 8" xfId="893"/>
    <cellStyle name="Обычный 6 2 8 2" xfId="1801"/>
    <cellStyle name="Обычный 6 2 8 2 2" xfId="3931"/>
    <cellStyle name="Обычный 6 2 8 3" xfId="2211"/>
    <cellStyle name="Обычный 6 2 8 3 2" xfId="4341"/>
    <cellStyle name="Обычный 6 2 8 4" xfId="3065"/>
    <cellStyle name="Обычный 6 2 8 4 2" xfId="4772"/>
    <cellStyle name="Обычный 6 2 8 5" xfId="3508"/>
    <cellStyle name="Обычный 6 2 8 6" xfId="1320"/>
    <cellStyle name="Обычный 6 2 9" xfId="1476"/>
    <cellStyle name="Обычный 6 2 9 2" xfId="3606"/>
    <cellStyle name="Обычный 6 3" xfId="1423"/>
    <cellStyle name="Обычный 6 3 2" xfId="2266"/>
    <cellStyle name="Обычный 6 3 2 2" xfId="4396"/>
    <cellStyle name="Обычный 6 3 3" xfId="3123"/>
    <cellStyle name="Обычный 6 3 3 2" xfId="4828"/>
    <cellStyle name="Обычный 6 3 4" xfId="3564"/>
    <cellStyle name="Обычный 7" xfId="11"/>
    <cellStyle name="Обычный 7 10" xfId="1424"/>
    <cellStyle name="Обычный 7 10 2" xfId="2267"/>
    <cellStyle name="Обычный 7 10 2 2" xfId="4397"/>
    <cellStyle name="Обычный 7 10 3" xfId="3124"/>
    <cellStyle name="Обычный 7 10 3 2" xfId="4829"/>
    <cellStyle name="Обычный 7 10 4" xfId="3565"/>
    <cellStyle name="Обычный 7 11" xfId="1465"/>
    <cellStyle name="Обычный 7 11 2" xfId="3595"/>
    <cellStyle name="Обычный 7 12" xfId="1875"/>
    <cellStyle name="Обычный 7 12 2" xfId="4005"/>
    <cellStyle name="Обычный 7 13" xfId="2298"/>
    <cellStyle name="Обычный 7 13 2" xfId="4426"/>
    <cellStyle name="Обычный 7 14" xfId="3161"/>
    <cellStyle name="Обычный 7 15" xfId="977"/>
    <cellStyle name="Обычный 7 2" xfId="30"/>
    <cellStyle name="Обычный 7 2 10" xfId="3166"/>
    <cellStyle name="Обычный 7 2 11" xfId="984"/>
    <cellStyle name="Обычный 7 2 2" xfId="627"/>
    <cellStyle name="Обычный 7 2 2 2" xfId="822"/>
    <cellStyle name="Обычный 7 2 2 2 2" xfId="1730"/>
    <cellStyle name="Обычный 7 2 2 2 2 2" xfId="3860"/>
    <cellStyle name="Обычный 7 2 2 2 3" xfId="2140"/>
    <cellStyle name="Обычный 7 2 2 2 3 2" xfId="4270"/>
    <cellStyle name="Обычный 7 2 2 2 4" xfId="2994"/>
    <cellStyle name="Обычный 7 2 2 2 4 2" xfId="4701"/>
    <cellStyle name="Обычный 7 2 2 2 5" xfId="3437"/>
    <cellStyle name="Обычный 7 2 2 2 6" xfId="1249"/>
    <cellStyle name="Обычный 7 2 2 3" xfId="1535"/>
    <cellStyle name="Обычный 7 2 2 3 2" xfId="3665"/>
    <cellStyle name="Обычный 7 2 2 4" xfId="1945"/>
    <cellStyle name="Обычный 7 2 2 4 2" xfId="4075"/>
    <cellStyle name="Обычный 7 2 2 5" xfId="2799"/>
    <cellStyle name="Обычный 7 2 2 5 2" xfId="4506"/>
    <cellStyle name="Обычный 7 2 2 6" xfId="3242"/>
    <cellStyle name="Обычный 7 2 2 7" xfId="1054"/>
    <cellStyle name="Обычный 7 2 3" xfId="692"/>
    <cellStyle name="Обычный 7 2 3 2" xfId="1600"/>
    <cellStyle name="Обычный 7 2 3 2 2" xfId="3730"/>
    <cellStyle name="Обычный 7 2 3 3" xfId="2010"/>
    <cellStyle name="Обычный 7 2 3 3 2" xfId="4140"/>
    <cellStyle name="Обычный 7 2 3 4" xfId="2864"/>
    <cellStyle name="Обычный 7 2 3 4 2" xfId="4571"/>
    <cellStyle name="Обычный 7 2 3 5" xfId="3307"/>
    <cellStyle name="Обычный 7 2 3 6" xfId="1119"/>
    <cellStyle name="Обычный 7 2 4" xfId="757"/>
    <cellStyle name="Обычный 7 2 4 2" xfId="1665"/>
    <cellStyle name="Обычный 7 2 4 2 2" xfId="3795"/>
    <cellStyle name="Обычный 7 2 4 3" xfId="2075"/>
    <cellStyle name="Обычный 7 2 4 3 2" xfId="4205"/>
    <cellStyle name="Обычный 7 2 4 4" xfId="2929"/>
    <cellStyle name="Обычный 7 2 4 4 2" xfId="4636"/>
    <cellStyle name="Обычный 7 2 4 5" xfId="3372"/>
    <cellStyle name="Обычный 7 2 4 6" xfId="1184"/>
    <cellStyle name="Обычный 7 2 5" xfId="887"/>
    <cellStyle name="Обычный 7 2 5 2" xfId="1795"/>
    <cellStyle name="Обычный 7 2 5 2 2" xfId="3925"/>
    <cellStyle name="Обычный 7 2 5 3" xfId="2205"/>
    <cellStyle name="Обычный 7 2 5 3 2" xfId="4335"/>
    <cellStyle name="Обычный 7 2 5 4" xfId="3059"/>
    <cellStyle name="Обычный 7 2 5 4 2" xfId="4766"/>
    <cellStyle name="Обычный 7 2 5 5" xfId="3502"/>
    <cellStyle name="Обычный 7 2 5 6" xfId="1314"/>
    <cellStyle name="Обычный 7 2 6" xfId="1425"/>
    <cellStyle name="Обычный 7 2 6 2" xfId="2268"/>
    <cellStyle name="Обычный 7 2 6 2 2" xfId="4398"/>
    <cellStyle name="Обычный 7 2 6 3" xfId="3125"/>
    <cellStyle name="Обычный 7 2 6 3 2" xfId="4830"/>
    <cellStyle name="Обычный 7 2 6 4" xfId="3566"/>
    <cellStyle name="Обычный 7 2 7" xfId="1470"/>
    <cellStyle name="Обычный 7 2 7 2" xfId="3600"/>
    <cellStyle name="Обычный 7 2 8" xfId="1880"/>
    <cellStyle name="Обычный 7 2 8 2" xfId="4010"/>
    <cellStyle name="Обычный 7 2 9" xfId="2303"/>
    <cellStyle name="Обычный 7 2 9 2" xfId="4431"/>
    <cellStyle name="Обычный 7 3" xfId="573"/>
    <cellStyle name="Обычный 7 3 10" xfId="1006"/>
    <cellStyle name="Обычный 7 3 2" xfId="646"/>
    <cellStyle name="Обычный 7 3 2 2" xfId="841"/>
    <cellStyle name="Обычный 7 3 2 2 2" xfId="1749"/>
    <cellStyle name="Обычный 7 3 2 2 2 2" xfId="3879"/>
    <cellStyle name="Обычный 7 3 2 2 3" xfId="2159"/>
    <cellStyle name="Обычный 7 3 2 2 3 2" xfId="4289"/>
    <cellStyle name="Обычный 7 3 2 2 4" xfId="3013"/>
    <cellStyle name="Обычный 7 3 2 2 4 2" xfId="4720"/>
    <cellStyle name="Обычный 7 3 2 2 5" xfId="3456"/>
    <cellStyle name="Обычный 7 3 2 2 6" xfId="1268"/>
    <cellStyle name="Обычный 7 3 2 3" xfId="1554"/>
    <cellStyle name="Обычный 7 3 2 3 2" xfId="3684"/>
    <cellStyle name="Обычный 7 3 2 4" xfId="1964"/>
    <cellStyle name="Обычный 7 3 2 4 2" xfId="4094"/>
    <cellStyle name="Обычный 7 3 2 5" xfId="2818"/>
    <cellStyle name="Обычный 7 3 2 5 2" xfId="4525"/>
    <cellStyle name="Обычный 7 3 2 6" xfId="3261"/>
    <cellStyle name="Обычный 7 3 2 7" xfId="1073"/>
    <cellStyle name="Обычный 7 3 3" xfId="711"/>
    <cellStyle name="Обычный 7 3 3 2" xfId="1619"/>
    <cellStyle name="Обычный 7 3 3 2 2" xfId="3749"/>
    <cellStyle name="Обычный 7 3 3 3" xfId="2029"/>
    <cellStyle name="Обычный 7 3 3 3 2" xfId="4159"/>
    <cellStyle name="Обычный 7 3 3 4" xfId="2883"/>
    <cellStyle name="Обычный 7 3 3 4 2" xfId="4590"/>
    <cellStyle name="Обычный 7 3 3 5" xfId="3326"/>
    <cellStyle name="Обычный 7 3 3 6" xfId="1138"/>
    <cellStyle name="Обычный 7 3 4" xfId="776"/>
    <cellStyle name="Обычный 7 3 4 2" xfId="1684"/>
    <cellStyle name="Обычный 7 3 4 2 2" xfId="3814"/>
    <cellStyle name="Обычный 7 3 4 3" xfId="2094"/>
    <cellStyle name="Обычный 7 3 4 3 2" xfId="4224"/>
    <cellStyle name="Обычный 7 3 4 4" xfId="2948"/>
    <cellStyle name="Обычный 7 3 4 4 2" xfId="4655"/>
    <cellStyle name="Обычный 7 3 4 5" xfId="3391"/>
    <cellStyle name="Обычный 7 3 4 6" xfId="1203"/>
    <cellStyle name="Обычный 7 3 5" xfId="906"/>
    <cellStyle name="Обычный 7 3 5 2" xfId="1814"/>
    <cellStyle name="Обычный 7 3 5 2 2" xfId="3944"/>
    <cellStyle name="Обычный 7 3 5 3" xfId="2224"/>
    <cellStyle name="Обычный 7 3 5 3 2" xfId="4354"/>
    <cellStyle name="Обычный 7 3 5 4" xfId="3078"/>
    <cellStyle name="Обычный 7 3 5 4 2" xfId="4785"/>
    <cellStyle name="Обычный 7 3 5 5" xfId="3521"/>
    <cellStyle name="Обычный 7 3 5 6" xfId="1333"/>
    <cellStyle name="Обычный 7 3 6" xfId="1489"/>
    <cellStyle name="Обычный 7 3 6 2" xfId="3619"/>
    <cellStyle name="Обычный 7 3 7" xfId="1899"/>
    <cellStyle name="Обычный 7 3 7 2" xfId="4029"/>
    <cellStyle name="Обычный 7 3 8" xfId="2753"/>
    <cellStyle name="Обычный 7 3 8 2" xfId="4460"/>
    <cellStyle name="Обычный 7 3 9" xfId="3196"/>
    <cellStyle name="Обычный 7 4" xfId="582"/>
    <cellStyle name="Обычный 7 4 10" xfId="1015"/>
    <cellStyle name="Обычный 7 4 2" xfId="655"/>
    <cellStyle name="Обычный 7 4 2 2" xfId="850"/>
    <cellStyle name="Обычный 7 4 2 2 2" xfId="1758"/>
    <cellStyle name="Обычный 7 4 2 2 2 2" xfId="3888"/>
    <cellStyle name="Обычный 7 4 2 2 3" xfId="2168"/>
    <cellStyle name="Обычный 7 4 2 2 3 2" xfId="4298"/>
    <cellStyle name="Обычный 7 4 2 2 4" xfId="3022"/>
    <cellStyle name="Обычный 7 4 2 2 4 2" xfId="4729"/>
    <cellStyle name="Обычный 7 4 2 2 5" xfId="3465"/>
    <cellStyle name="Обычный 7 4 2 2 6" xfId="1277"/>
    <cellStyle name="Обычный 7 4 2 3" xfId="1563"/>
    <cellStyle name="Обычный 7 4 2 3 2" xfId="3693"/>
    <cellStyle name="Обычный 7 4 2 4" xfId="1973"/>
    <cellStyle name="Обычный 7 4 2 4 2" xfId="4103"/>
    <cellStyle name="Обычный 7 4 2 5" xfId="2827"/>
    <cellStyle name="Обычный 7 4 2 5 2" xfId="4534"/>
    <cellStyle name="Обычный 7 4 2 6" xfId="3270"/>
    <cellStyle name="Обычный 7 4 2 7" xfId="1082"/>
    <cellStyle name="Обычный 7 4 3" xfId="720"/>
    <cellStyle name="Обычный 7 4 3 2" xfId="1628"/>
    <cellStyle name="Обычный 7 4 3 2 2" xfId="3758"/>
    <cellStyle name="Обычный 7 4 3 3" xfId="2038"/>
    <cellStyle name="Обычный 7 4 3 3 2" xfId="4168"/>
    <cellStyle name="Обычный 7 4 3 4" xfId="2892"/>
    <cellStyle name="Обычный 7 4 3 4 2" xfId="4599"/>
    <cellStyle name="Обычный 7 4 3 5" xfId="3335"/>
    <cellStyle name="Обычный 7 4 3 6" xfId="1147"/>
    <cellStyle name="Обычный 7 4 4" xfId="785"/>
    <cellStyle name="Обычный 7 4 4 2" xfId="1693"/>
    <cellStyle name="Обычный 7 4 4 2 2" xfId="3823"/>
    <cellStyle name="Обычный 7 4 4 3" xfId="2103"/>
    <cellStyle name="Обычный 7 4 4 3 2" xfId="4233"/>
    <cellStyle name="Обычный 7 4 4 4" xfId="2957"/>
    <cellStyle name="Обычный 7 4 4 4 2" xfId="4664"/>
    <cellStyle name="Обычный 7 4 4 5" xfId="3400"/>
    <cellStyle name="Обычный 7 4 4 6" xfId="1212"/>
    <cellStyle name="Обычный 7 4 5" xfId="915"/>
    <cellStyle name="Обычный 7 4 5 2" xfId="1823"/>
    <cellStyle name="Обычный 7 4 5 2 2" xfId="3953"/>
    <cellStyle name="Обычный 7 4 5 3" xfId="2233"/>
    <cellStyle name="Обычный 7 4 5 3 2" xfId="4363"/>
    <cellStyle name="Обычный 7 4 5 4" xfId="3087"/>
    <cellStyle name="Обычный 7 4 5 4 2" xfId="4794"/>
    <cellStyle name="Обычный 7 4 5 5" xfId="3530"/>
    <cellStyle name="Обычный 7 4 5 6" xfId="1342"/>
    <cellStyle name="Обычный 7 4 6" xfId="1498"/>
    <cellStyle name="Обычный 7 4 6 2" xfId="3628"/>
    <cellStyle name="Обычный 7 4 7" xfId="1908"/>
    <cellStyle name="Обычный 7 4 7 2" xfId="4038"/>
    <cellStyle name="Обычный 7 4 8" xfId="2762"/>
    <cellStyle name="Обычный 7 4 8 2" xfId="4469"/>
    <cellStyle name="Обычный 7 4 9" xfId="3205"/>
    <cellStyle name="Обычный 7 5" xfId="603"/>
    <cellStyle name="Обычный 7 5 10" xfId="1030"/>
    <cellStyle name="Обычный 7 5 2" xfId="669"/>
    <cellStyle name="Обычный 7 5 2 2" xfId="864"/>
    <cellStyle name="Обычный 7 5 2 2 2" xfId="1772"/>
    <cellStyle name="Обычный 7 5 2 2 2 2" xfId="3902"/>
    <cellStyle name="Обычный 7 5 2 2 3" xfId="2182"/>
    <cellStyle name="Обычный 7 5 2 2 3 2" xfId="4312"/>
    <cellStyle name="Обычный 7 5 2 2 4" xfId="3036"/>
    <cellStyle name="Обычный 7 5 2 2 4 2" xfId="4743"/>
    <cellStyle name="Обычный 7 5 2 2 5" xfId="3479"/>
    <cellStyle name="Обычный 7 5 2 2 6" xfId="1291"/>
    <cellStyle name="Обычный 7 5 2 3" xfId="1577"/>
    <cellStyle name="Обычный 7 5 2 3 2" xfId="3707"/>
    <cellStyle name="Обычный 7 5 2 4" xfId="1987"/>
    <cellStyle name="Обычный 7 5 2 4 2" xfId="4117"/>
    <cellStyle name="Обычный 7 5 2 5" xfId="2841"/>
    <cellStyle name="Обычный 7 5 2 5 2" xfId="4548"/>
    <cellStyle name="Обычный 7 5 2 6" xfId="3284"/>
    <cellStyle name="Обычный 7 5 2 7" xfId="1096"/>
    <cellStyle name="Обычный 7 5 3" xfId="734"/>
    <cellStyle name="Обычный 7 5 3 2" xfId="1642"/>
    <cellStyle name="Обычный 7 5 3 2 2" xfId="3772"/>
    <cellStyle name="Обычный 7 5 3 3" xfId="2052"/>
    <cellStyle name="Обычный 7 5 3 3 2" xfId="4182"/>
    <cellStyle name="Обычный 7 5 3 4" xfId="2906"/>
    <cellStyle name="Обычный 7 5 3 4 2" xfId="4613"/>
    <cellStyle name="Обычный 7 5 3 5" xfId="3349"/>
    <cellStyle name="Обычный 7 5 3 6" xfId="1161"/>
    <cellStyle name="Обычный 7 5 4" xfId="799"/>
    <cellStyle name="Обычный 7 5 4 2" xfId="1707"/>
    <cellStyle name="Обычный 7 5 4 2 2" xfId="3837"/>
    <cellStyle name="Обычный 7 5 4 3" xfId="2117"/>
    <cellStyle name="Обычный 7 5 4 3 2" xfId="4247"/>
    <cellStyle name="Обычный 7 5 4 4" xfId="2971"/>
    <cellStyle name="Обычный 7 5 4 4 2" xfId="4678"/>
    <cellStyle name="Обычный 7 5 4 5" xfId="3414"/>
    <cellStyle name="Обычный 7 5 4 6" xfId="1226"/>
    <cellStyle name="Обычный 7 5 5" xfId="929"/>
    <cellStyle name="Обычный 7 5 5 2" xfId="1837"/>
    <cellStyle name="Обычный 7 5 5 2 2" xfId="3967"/>
    <cellStyle name="Обычный 7 5 5 3" xfId="2247"/>
    <cellStyle name="Обычный 7 5 5 3 2" xfId="4377"/>
    <cellStyle name="Обычный 7 5 5 4" xfId="3101"/>
    <cellStyle name="Обычный 7 5 5 4 2" xfId="4808"/>
    <cellStyle name="Обычный 7 5 5 5" xfId="3544"/>
    <cellStyle name="Обычный 7 5 5 6" xfId="1356"/>
    <cellStyle name="Обычный 7 5 6" xfId="1512"/>
    <cellStyle name="Обычный 7 5 6 2" xfId="3642"/>
    <cellStyle name="Обычный 7 5 7" xfId="1922"/>
    <cellStyle name="Обычный 7 5 7 2" xfId="4052"/>
    <cellStyle name="Обычный 7 5 8" xfId="2776"/>
    <cellStyle name="Обычный 7 5 8 2" xfId="4483"/>
    <cellStyle name="Обычный 7 5 9" xfId="3219"/>
    <cellStyle name="Обычный 7 6" xfId="622"/>
    <cellStyle name="Обычный 7 6 2" xfId="817"/>
    <cellStyle name="Обычный 7 6 2 2" xfId="1725"/>
    <cellStyle name="Обычный 7 6 2 2 2" xfId="3855"/>
    <cellStyle name="Обычный 7 6 2 3" xfId="2135"/>
    <cellStyle name="Обычный 7 6 2 3 2" xfId="4265"/>
    <cellStyle name="Обычный 7 6 2 4" xfId="2989"/>
    <cellStyle name="Обычный 7 6 2 4 2" xfId="4696"/>
    <cellStyle name="Обычный 7 6 2 5" xfId="3432"/>
    <cellStyle name="Обычный 7 6 2 6" xfId="1244"/>
    <cellStyle name="Обычный 7 6 3" xfId="1530"/>
    <cellStyle name="Обычный 7 6 3 2" xfId="3660"/>
    <cellStyle name="Обычный 7 6 4" xfId="1940"/>
    <cellStyle name="Обычный 7 6 4 2" xfId="4070"/>
    <cellStyle name="Обычный 7 6 5" xfId="2794"/>
    <cellStyle name="Обычный 7 6 5 2" xfId="4501"/>
    <cellStyle name="Обычный 7 6 6" xfId="3237"/>
    <cellStyle name="Обычный 7 6 7" xfId="1049"/>
    <cellStyle name="Обычный 7 7" xfId="687"/>
    <cellStyle name="Обычный 7 7 2" xfId="1595"/>
    <cellStyle name="Обычный 7 7 2 2" xfId="3725"/>
    <cellStyle name="Обычный 7 7 3" xfId="2005"/>
    <cellStyle name="Обычный 7 7 3 2" xfId="4135"/>
    <cellStyle name="Обычный 7 7 4" xfId="2859"/>
    <cellStyle name="Обычный 7 7 4 2" xfId="4566"/>
    <cellStyle name="Обычный 7 7 5" xfId="3302"/>
    <cellStyle name="Обычный 7 7 6" xfId="1114"/>
    <cellStyle name="Обычный 7 8" xfId="752"/>
    <cellStyle name="Обычный 7 8 2" xfId="1660"/>
    <cellStyle name="Обычный 7 8 2 2" xfId="3790"/>
    <cellStyle name="Обычный 7 8 3" xfId="2070"/>
    <cellStyle name="Обычный 7 8 3 2" xfId="4200"/>
    <cellStyle name="Обычный 7 8 4" xfId="2924"/>
    <cellStyle name="Обычный 7 8 4 2" xfId="4631"/>
    <cellStyle name="Обычный 7 8 5" xfId="3367"/>
    <cellStyle name="Обычный 7 8 6" xfId="1179"/>
    <cellStyle name="Обычный 7 9" xfId="882"/>
    <cellStyle name="Обычный 7 9 2" xfId="1790"/>
    <cellStyle name="Обычный 7 9 2 2" xfId="3920"/>
    <cellStyle name="Обычный 7 9 3" xfId="2200"/>
    <cellStyle name="Обычный 7 9 3 2" xfId="4330"/>
    <cellStyle name="Обычный 7 9 4" xfId="3054"/>
    <cellStyle name="Обычный 7 9 4 2" xfId="4761"/>
    <cellStyle name="Обычный 7 9 5" xfId="3497"/>
    <cellStyle name="Обычный 7 9 6" xfId="1309"/>
    <cellStyle name="Обычный 8" xfId="12"/>
    <cellStyle name="Обычный 8 2" xfId="1426"/>
    <cellStyle name="Обычный 9" xfId="32"/>
    <cellStyle name="Обычный 9 10" xfId="889"/>
    <cellStyle name="Обычный 9 10 2" xfId="1797"/>
    <cellStyle name="Обычный 9 10 2 2" xfId="3927"/>
    <cellStyle name="Обычный 9 10 3" xfId="2207"/>
    <cellStyle name="Обычный 9 10 3 2" xfId="4337"/>
    <cellStyle name="Обычный 9 10 4" xfId="3061"/>
    <cellStyle name="Обычный 9 10 4 2" xfId="4768"/>
    <cellStyle name="Обычный 9 10 5" xfId="3504"/>
    <cellStyle name="Обычный 9 10 6" xfId="1316"/>
    <cellStyle name="Обычный 9 11" xfId="1427"/>
    <cellStyle name="Обычный 9 12" xfId="1472"/>
    <cellStyle name="Обычный 9 12 2" xfId="3602"/>
    <cellStyle name="Обычный 9 13" xfId="1882"/>
    <cellStyle name="Обычный 9 13 2" xfId="4012"/>
    <cellStyle name="Обычный 9 14" xfId="2305"/>
    <cellStyle name="Обычный 9 14 2" xfId="4433"/>
    <cellStyle name="Обычный 9 15" xfId="3168"/>
    <cellStyle name="Обычный 9 16" xfId="986"/>
    <cellStyle name="Обычный 9 2" xfId="574"/>
    <cellStyle name="Обычный 9 2 10" xfId="1007"/>
    <cellStyle name="Обычный 9 2 2" xfId="647"/>
    <cellStyle name="Обычный 9 2 2 2" xfId="842"/>
    <cellStyle name="Обычный 9 2 2 2 2" xfId="1750"/>
    <cellStyle name="Обычный 9 2 2 2 2 2" xfId="3880"/>
    <cellStyle name="Обычный 9 2 2 2 3" xfId="2160"/>
    <cellStyle name="Обычный 9 2 2 2 3 2" xfId="4290"/>
    <cellStyle name="Обычный 9 2 2 2 4" xfId="3014"/>
    <cellStyle name="Обычный 9 2 2 2 4 2" xfId="4721"/>
    <cellStyle name="Обычный 9 2 2 2 5" xfId="3457"/>
    <cellStyle name="Обычный 9 2 2 2 6" xfId="1269"/>
    <cellStyle name="Обычный 9 2 2 3" xfId="1555"/>
    <cellStyle name="Обычный 9 2 2 3 2" xfId="3685"/>
    <cellStyle name="Обычный 9 2 2 4" xfId="1965"/>
    <cellStyle name="Обычный 9 2 2 4 2" xfId="4095"/>
    <cellStyle name="Обычный 9 2 2 5" xfId="2819"/>
    <cellStyle name="Обычный 9 2 2 5 2" xfId="4526"/>
    <cellStyle name="Обычный 9 2 2 6" xfId="3262"/>
    <cellStyle name="Обычный 9 2 2 7" xfId="1074"/>
    <cellStyle name="Обычный 9 2 3" xfId="712"/>
    <cellStyle name="Обычный 9 2 3 2" xfId="1620"/>
    <cellStyle name="Обычный 9 2 3 2 2" xfId="3750"/>
    <cellStyle name="Обычный 9 2 3 3" xfId="2030"/>
    <cellStyle name="Обычный 9 2 3 3 2" xfId="4160"/>
    <cellStyle name="Обычный 9 2 3 4" xfId="2884"/>
    <cellStyle name="Обычный 9 2 3 4 2" xfId="4591"/>
    <cellStyle name="Обычный 9 2 3 5" xfId="3327"/>
    <cellStyle name="Обычный 9 2 3 6" xfId="1139"/>
    <cellStyle name="Обычный 9 2 4" xfId="777"/>
    <cellStyle name="Обычный 9 2 4 2" xfId="1685"/>
    <cellStyle name="Обычный 9 2 4 2 2" xfId="3815"/>
    <cellStyle name="Обычный 9 2 4 3" xfId="2095"/>
    <cellStyle name="Обычный 9 2 4 3 2" xfId="4225"/>
    <cellStyle name="Обычный 9 2 4 4" xfId="2949"/>
    <cellStyle name="Обычный 9 2 4 4 2" xfId="4656"/>
    <cellStyle name="Обычный 9 2 4 5" xfId="3392"/>
    <cellStyle name="Обычный 9 2 4 6" xfId="1204"/>
    <cellStyle name="Обычный 9 2 5" xfId="907"/>
    <cellStyle name="Обычный 9 2 5 2" xfId="1815"/>
    <cellStyle name="Обычный 9 2 5 2 2" xfId="3945"/>
    <cellStyle name="Обычный 9 2 5 3" xfId="2225"/>
    <cellStyle name="Обычный 9 2 5 3 2" xfId="4355"/>
    <cellStyle name="Обычный 9 2 5 4" xfId="3079"/>
    <cellStyle name="Обычный 9 2 5 4 2" xfId="4786"/>
    <cellStyle name="Обычный 9 2 5 5" xfId="3522"/>
    <cellStyle name="Обычный 9 2 5 6" xfId="1334"/>
    <cellStyle name="Обычный 9 2 6" xfId="1490"/>
    <cellStyle name="Обычный 9 2 6 2" xfId="3620"/>
    <cellStyle name="Обычный 9 2 7" xfId="1900"/>
    <cellStyle name="Обычный 9 2 7 2" xfId="4030"/>
    <cellStyle name="Обычный 9 2 8" xfId="2754"/>
    <cellStyle name="Обычный 9 2 8 2" xfId="4461"/>
    <cellStyle name="Обычный 9 2 9" xfId="3197"/>
    <cellStyle name="Обычный 9 3" xfId="584"/>
    <cellStyle name="Обычный 9 3 10" xfId="1017"/>
    <cellStyle name="Обычный 9 3 2" xfId="657"/>
    <cellStyle name="Обычный 9 3 2 2" xfId="852"/>
    <cellStyle name="Обычный 9 3 2 2 2" xfId="1760"/>
    <cellStyle name="Обычный 9 3 2 2 2 2" xfId="3890"/>
    <cellStyle name="Обычный 9 3 2 2 3" xfId="2170"/>
    <cellStyle name="Обычный 9 3 2 2 3 2" xfId="4300"/>
    <cellStyle name="Обычный 9 3 2 2 4" xfId="3024"/>
    <cellStyle name="Обычный 9 3 2 2 4 2" xfId="4731"/>
    <cellStyle name="Обычный 9 3 2 2 5" xfId="3467"/>
    <cellStyle name="Обычный 9 3 2 2 6" xfId="1279"/>
    <cellStyle name="Обычный 9 3 2 3" xfId="1565"/>
    <cellStyle name="Обычный 9 3 2 3 2" xfId="3695"/>
    <cellStyle name="Обычный 9 3 2 4" xfId="1975"/>
    <cellStyle name="Обычный 9 3 2 4 2" xfId="4105"/>
    <cellStyle name="Обычный 9 3 2 5" xfId="2829"/>
    <cellStyle name="Обычный 9 3 2 5 2" xfId="4536"/>
    <cellStyle name="Обычный 9 3 2 6" xfId="3272"/>
    <cellStyle name="Обычный 9 3 2 7" xfId="1084"/>
    <cellStyle name="Обычный 9 3 3" xfId="722"/>
    <cellStyle name="Обычный 9 3 3 2" xfId="1630"/>
    <cellStyle name="Обычный 9 3 3 2 2" xfId="3760"/>
    <cellStyle name="Обычный 9 3 3 3" xfId="2040"/>
    <cellStyle name="Обычный 9 3 3 3 2" xfId="4170"/>
    <cellStyle name="Обычный 9 3 3 4" xfId="2894"/>
    <cellStyle name="Обычный 9 3 3 4 2" xfId="4601"/>
    <cellStyle name="Обычный 9 3 3 5" xfId="3337"/>
    <cellStyle name="Обычный 9 3 3 6" xfId="1149"/>
    <cellStyle name="Обычный 9 3 4" xfId="787"/>
    <cellStyle name="Обычный 9 3 4 2" xfId="1695"/>
    <cellStyle name="Обычный 9 3 4 2 2" xfId="3825"/>
    <cellStyle name="Обычный 9 3 4 3" xfId="2105"/>
    <cellStyle name="Обычный 9 3 4 3 2" xfId="4235"/>
    <cellStyle name="Обычный 9 3 4 4" xfId="2959"/>
    <cellStyle name="Обычный 9 3 4 4 2" xfId="4666"/>
    <cellStyle name="Обычный 9 3 4 5" xfId="3402"/>
    <cellStyle name="Обычный 9 3 4 6" xfId="1214"/>
    <cellStyle name="Обычный 9 3 5" xfId="917"/>
    <cellStyle name="Обычный 9 3 5 2" xfId="1825"/>
    <cellStyle name="Обычный 9 3 5 2 2" xfId="3955"/>
    <cellStyle name="Обычный 9 3 5 3" xfId="2235"/>
    <cellStyle name="Обычный 9 3 5 3 2" xfId="4365"/>
    <cellStyle name="Обычный 9 3 5 4" xfId="3089"/>
    <cellStyle name="Обычный 9 3 5 4 2" xfId="4796"/>
    <cellStyle name="Обычный 9 3 5 5" xfId="3532"/>
    <cellStyle name="Обычный 9 3 5 6" xfId="1344"/>
    <cellStyle name="Обычный 9 3 6" xfId="1500"/>
    <cellStyle name="Обычный 9 3 6 2" xfId="3630"/>
    <cellStyle name="Обычный 9 3 7" xfId="1910"/>
    <cellStyle name="Обычный 9 3 7 2" xfId="4040"/>
    <cellStyle name="Обычный 9 3 8" xfId="2764"/>
    <cellStyle name="Обычный 9 3 8 2" xfId="4471"/>
    <cellStyle name="Обычный 9 3 9" xfId="3207"/>
    <cellStyle name="Обычный 9 4" xfId="605"/>
    <cellStyle name="Обычный 9 4 10" xfId="1032"/>
    <cellStyle name="Обычный 9 4 2" xfId="671"/>
    <cellStyle name="Обычный 9 4 2 2" xfId="866"/>
    <cellStyle name="Обычный 9 4 2 2 2" xfId="1774"/>
    <cellStyle name="Обычный 9 4 2 2 2 2" xfId="3904"/>
    <cellStyle name="Обычный 9 4 2 2 3" xfId="2184"/>
    <cellStyle name="Обычный 9 4 2 2 3 2" xfId="4314"/>
    <cellStyle name="Обычный 9 4 2 2 4" xfId="3038"/>
    <cellStyle name="Обычный 9 4 2 2 4 2" xfId="4745"/>
    <cellStyle name="Обычный 9 4 2 2 5" xfId="3481"/>
    <cellStyle name="Обычный 9 4 2 2 6" xfId="1293"/>
    <cellStyle name="Обычный 9 4 2 3" xfId="1579"/>
    <cellStyle name="Обычный 9 4 2 3 2" xfId="3709"/>
    <cellStyle name="Обычный 9 4 2 4" xfId="1989"/>
    <cellStyle name="Обычный 9 4 2 4 2" xfId="4119"/>
    <cellStyle name="Обычный 9 4 2 5" xfId="2843"/>
    <cellStyle name="Обычный 9 4 2 5 2" xfId="4550"/>
    <cellStyle name="Обычный 9 4 2 6" xfId="3286"/>
    <cellStyle name="Обычный 9 4 2 7" xfId="1098"/>
    <cellStyle name="Обычный 9 4 3" xfId="736"/>
    <cellStyle name="Обычный 9 4 3 2" xfId="1644"/>
    <cellStyle name="Обычный 9 4 3 2 2" xfId="3774"/>
    <cellStyle name="Обычный 9 4 3 3" xfId="2054"/>
    <cellStyle name="Обычный 9 4 3 3 2" xfId="4184"/>
    <cellStyle name="Обычный 9 4 3 4" xfId="2908"/>
    <cellStyle name="Обычный 9 4 3 4 2" xfId="4615"/>
    <cellStyle name="Обычный 9 4 3 5" xfId="3351"/>
    <cellStyle name="Обычный 9 4 3 6" xfId="1163"/>
    <cellStyle name="Обычный 9 4 4" xfId="801"/>
    <cellStyle name="Обычный 9 4 4 2" xfId="1709"/>
    <cellStyle name="Обычный 9 4 4 2 2" xfId="3839"/>
    <cellStyle name="Обычный 9 4 4 3" xfId="2119"/>
    <cellStyle name="Обычный 9 4 4 3 2" xfId="4249"/>
    <cellStyle name="Обычный 9 4 4 4" xfId="2973"/>
    <cellStyle name="Обычный 9 4 4 4 2" xfId="4680"/>
    <cellStyle name="Обычный 9 4 4 5" xfId="3416"/>
    <cellStyle name="Обычный 9 4 4 6" xfId="1228"/>
    <cellStyle name="Обычный 9 4 5" xfId="931"/>
    <cellStyle name="Обычный 9 4 5 2" xfId="1839"/>
    <cellStyle name="Обычный 9 4 5 2 2" xfId="3969"/>
    <cellStyle name="Обычный 9 4 5 3" xfId="2249"/>
    <cellStyle name="Обычный 9 4 5 3 2" xfId="4379"/>
    <cellStyle name="Обычный 9 4 5 4" xfId="3103"/>
    <cellStyle name="Обычный 9 4 5 4 2" xfId="4810"/>
    <cellStyle name="Обычный 9 4 5 5" xfId="3546"/>
    <cellStyle name="Обычный 9 4 5 6" xfId="1358"/>
    <cellStyle name="Обычный 9 4 6" xfId="1514"/>
    <cellStyle name="Обычный 9 4 6 2" xfId="3644"/>
    <cellStyle name="Обычный 9 4 7" xfId="1924"/>
    <cellStyle name="Обычный 9 4 7 2" xfId="4054"/>
    <cellStyle name="Обычный 9 4 8" xfId="2778"/>
    <cellStyle name="Обычный 9 4 8 2" xfId="4485"/>
    <cellStyle name="Обычный 9 4 9" xfId="3221"/>
    <cellStyle name="Обычный 9 5" xfId="616"/>
    <cellStyle name="Обычный 9 5 10" xfId="1042"/>
    <cellStyle name="Обычный 9 5 2" xfId="681"/>
    <cellStyle name="Обычный 9 5 2 2" xfId="876"/>
    <cellStyle name="Обычный 9 5 2 2 2" xfId="1784"/>
    <cellStyle name="Обычный 9 5 2 2 2 2" xfId="3914"/>
    <cellStyle name="Обычный 9 5 2 2 3" xfId="2194"/>
    <cellStyle name="Обычный 9 5 2 2 3 2" xfId="4324"/>
    <cellStyle name="Обычный 9 5 2 2 4" xfId="3048"/>
    <cellStyle name="Обычный 9 5 2 2 4 2" xfId="4755"/>
    <cellStyle name="Обычный 9 5 2 2 5" xfId="3491"/>
    <cellStyle name="Обычный 9 5 2 2 6" xfId="1303"/>
    <cellStyle name="Обычный 9 5 2 3" xfId="1589"/>
    <cellStyle name="Обычный 9 5 2 3 2" xfId="3719"/>
    <cellStyle name="Обычный 9 5 2 4" xfId="1999"/>
    <cellStyle name="Обычный 9 5 2 4 2" xfId="4129"/>
    <cellStyle name="Обычный 9 5 2 5" xfId="2853"/>
    <cellStyle name="Обычный 9 5 2 5 2" xfId="4560"/>
    <cellStyle name="Обычный 9 5 2 6" xfId="3296"/>
    <cellStyle name="Обычный 9 5 2 7" xfId="1108"/>
    <cellStyle name="Обычный 9 5 3" xfId="746"/>
    <cellStyle name="Обычный 9 5 3 2" xfId="1654"/>
    <cellStyle name="Обычный 9 5 3 2 2" xfId="3784"/>
    <cellStyle name="Обычный 9 5 3 3" xfId="2064"/>
    <cellStyle name="Обычный 9 5 3 3 2" xfId="4194"/>
    <cellStyle name="Обычный 9 5 3 4" xfId="2918"/>
    <cellStyle name="Обычный 9 5 3 4 2" xfId="4625"/>
    <cellStyle name="Обычный 9 5 3 5" xfId="3361"/>
    <cellStyle name="Обычный 9 5 3 6" xfId="1173"/>
    <cellStyle name="Обычный 9 5 4" xfId="811"/>
    <cellStyle name="Обычный 9 5 4 2" xfId="1719"/>
    <cellStyle name="Обычный 9 5 4 2 2" xfId="3849"/>
    <cellStyle name="Обычный 9 5 4 3" xfId="2129"/>
    <cellStyle name="Обычный 9 5 4 3 2" xfId="4259"/>
    <cellStyle name="Обычный 9 5 4 4" xfId="2983"/>
    <cellStyle name="Обычный 9 5 4 4 2" xfId="4690"/>
    <cellStyle name="Обычный 9 5 4 5" xfId="3426"/>
    <cellStyle name="Обычный 9 5 4 6" xfId="1238"/>
    <cellStyle name="Обычный 9 5 5" xfId="941"/>
    <cellStyle name="Обычный 9 5 5 2" xfId="1849"/>
    <cellStyle name="Обычный 9 5 5 2 2" xfId="3979"/>
    <cellStyle name="Обычный 9 5 5 3" xfId="2259"/>
    <cellStyle name="Обычный 9 5 5 3 2" xfId="4389"/>
    <cellStyle name="Обычный 9 5 5 4" xfId="3113"/>
    <cellStyle name="Обычный 9 5 5 4 2" xfId="4820"/>
    <cellStyle name="Обычный 9 5 5 5" xfId="3556"/>
    <cellStyle name="Обычный 9 5 5 6" xfId="1368"/>
    <cellStyle name="Обычный 9 5 6" xfId="1524"/>
    <cellStyle name="Обычный 9 5 6 2" xfId="3654"/>
    <cellStyle name="Обычный 9 5 7" xfId="1934"/>
    <cellStyle name="Обычный 9 5 7 2" xfId="4064"/>
    <cellStyle name="Обычный 9 5 8" xfId="2788"/>
    <cellStyle name="Обычный 9 5 8 2" xfId="4495"/>
    <cellStyle name="Обычный 9 5 9" xfId="3231"/>
    <cellStyle name="Обычный 9 6" xfId="618"/>
    <cellStyle name="Обычный 9 6 10" xfId="1044"/>
    <cellStyle name="Обычный 9 6 2" xfId="683"/>
    <cellStyle name="Обычный 9 6 2 2" xfId="878"/>
    <cellStyle name="Обычный 9 6 2 2 2" xfId="1786"/>
    <cellStyle name="Обычный 9 6 2 2 2 2" xfId="3916"/>
    <cellStyle name="Обычный 9 6 2 2 3" xfId="2196"/>
    <cellStyle name="Обычный 9 6 2 2 3 2" xfId="4326"/>
    <cellStyle name="Обычный 9 6 2 2 4" xfId="3050"/>
    <cellStyle name="Обычный 9 6 2 2 4 2" xfId="4757"/>
    <cellStyle name="Обычный 9 6 2 2 5" xfId="3493"/>
    <cellStyle name="Обычный 9 6 2 2 6" xfId="1305"/>
    <cellStyle name="Обычный 9 6 2 3" xfId="1591"/>
    <cellStyle name="Обычный 9 6 2 3 2" xfId="3721"/>
    <cellStyle name="Обычный 9 6 2 4" xfId="2001"/>
    <cellStyle name="Обычный 9 6 2 4 2" xfId="4131"/>
    <cellStyle name="Обычный 9 6 2 5" xfId="2855"/>
    <cellStyle name="Обычный 9 6 2 5 2" xfId="4562"/>
    <cellStyle name="Обычный 9 6 2 6" xfId="3298"/>
    <cellStyle name="Обычный 9 6 2 7" xfId="1110"/>
    <cellStyle name="Обычный 9 6 3" xfId="748"/>
    <cellStyle name="Обычный 9 6 3 2" xfId="1656"/>
    <cellStyle name="Обычный 9 6 3 2 2" xfId="3786"/>
    <cellStyle name="Обычный 9 6 3 3" xfId="2066"/>
    <cellStyle name="Обычный 9 6 3 3 2" xfId="4196"/>
    <cellStyle name="Обычный 9 6 3 4" xfId="2920"/>
    <cellStyle name="Обычный 9 6 3 4 2" xfId="4627"/>
    <cellStyle name="Обычный 9 6 3 5" xfId="3363"/>
    <cellStyle name="Обычный 9 6 3 6" xfId="1175"/>
    <cellStyle name="Обычный 9 6 4" xfId="813"/>
    <cellStyle name="Обычный 9 6 4 2" xfId="1721"/>
    <cellStyle name="Обычный 9 6 4 2 2" xfId="3851"/>
    <cellStyle name="Обычный 9 6 4 3" xfId="2131"/>
    <cellStyle name="Обычный 9 6 4 3 2" xfId="4261"/>
    <cellStyle name="Обычный 9 6 4 4" xfId="2985"/>
    <cellStyle name="Обычный 9 6 4 4 2" xfId="4692"/>
    <cellStyle name="Обычный 9 6 4 5" xfId="3428"/>
    <cellStyle name="Обычный 9 6 4 6" xfId="1240"/>
    <cellStyle name="Обычный 9 6 5" xfId="943"/>
    <cellStyle name="Обычный 9 6 5 2" xfId="1851"/>
    <cellStyle name="Обычный 9 6 5 2 2" xfId="3981"/>
    <cellStyle name="Обычный 9 6 5 3" xfId="2261"/>
    <cellStyle name="Обычный 9 6 5 3 2" xfId="4391"/>
    <cellStyle name="Обычный 9 6 5 4" xfId="3115"/>
    <cellStyle name="Обычный 9 6 5 4 2" xfId="4822"/>
    <cellStyle name="Обычный 9 6 5 5" xfId="3558"/>
    <cellStyle name="Обычный 9 6 5 6" xfId="1370"/>
    <cellStyle name="Обычный 9 6 6" xfId="1526"/>
    <cellStyle name="Обычный 9 6 6 2" xfId="3656"/>
    <cellStyle name="Обычный 9 6 7" xfId="1936"/>
    <cellStyle name="Обычный 9 6 7 2" xfId="4066"/>
    <cellStyle name="Обычный 9 6 8" xfId="2790"/>
    <cellStyle name="Обычный 9 6 8 2" xfId="4497"/>
    <cellStyle name="Обычный 9 6 9" xfId="3233"/>
    <cellStyle name="Обычный 9 7" xfId="629"/>
    <cellStyle name="Обычный 9 7 2" xfId="824"/>
    <cellStyle name="Обычный 9 7 2 2" xfId="1732"/>
    <cellStyle name="Обычный 9 7 2 2 2" xfId="3862"/>
    <cellStyle name="Обычный 9 7 2 3" xfId="2142"/>
    <cellStyle name="Обычный 9 7 2 3 2" xfId="4272"/>
    <cellStyle name="Обычный 9 7 2 4" xfId="2996"/>
    <cellStyle name="Обычный 9 7 2 4 2" xfId="4703"/>
    <cellStyle name="Обычный 9 7 2 5" xfId="3439"/>
    <cellStyle name="Обычный 9 7 2 6" xfId="1251"/>
    <cellStyle name="Обычный 9 7 3" xfId="1537"/>
    <cellStyle name="Обычный 9 7 3 2" xfId="3667"/>
    <cellStyle name="Обычный 9 7 4" xfId="1947"/>
    <cellStyle name="Обычный 9 7 4 2" xfId="4077"/>
    <cellStyle name="Обычный 9 7 5" xfId="2801"/>
    <cellStyle name="Обычный 9 7 5 2" xfId="4508"/>
    <cellStyle name="Обычный 9 7 6" xfId="3244"/>
    <cellStyle name="Обычный 9 7 7" xfId="1056"/>
    <cellStyle name="Обычный 9 8" xfId="694"/>
    <cellStyle name="Обычный 9 8 2" xfId="1602"/>
    <cellStyle name="Обычный 9 8 2 2" xfId="3732"/>
    <cellStyle name="Обычный 9 8 3" xfId="2012"/>
    <cellStyle name="Обычный 9 8 3 2" xfId="4142"/>
    <cellStyle name="Обычный 9 8 4" xfId="2866"/>
    <cellStyle name="Обычный 9 8 4 2" xfId="4573"/>
    <cellStyle name="Обычный 9 8 5" xfId="3309"/>
    <cellStyle name="Обычный 9 8 6" xfId="1121"/>
    <cellStyle name="Обычный 9 9" xfId="759"/>
    <cellStyle name="Обычный 9 9 2" xfId="1667"/>
    <cellStyle name="Обычный 9 9 2 2" xfId="3797"/>
    <cellStyle name="Обычный 9 9 3" xfId="2077"/>
    <cellStyle name="Обычный 9 9 3 2" xfId="4207"/>
    <cellStyle name="Обычный 9 9 4" xfId="2931"/>
    <cellStyle name="Обычный 9 9 4 2" xfId="4638"/>
    <cellStyle name="Обычный 9 9 5" xfId="3374"/>
    <cellStyle name="Обычный 9 9 6" xfId="1186"/>
    <cellStyle name="Обычный_СВОД МОИН(Бюджет)" xfId="6643"/>
    <cellStyle name="Отдельная ячейка" xfId="49"/>
    <cellStyle name="Отдельная ячейка - конс" xfId="113"/>
    <cellStyle name="Отдельная ячейка - конс 2" xfId="2358"/>
    <cellStyle name="Отдельная ячейка - конс 2 2" xfId="4849"/>
    <cellStyle name="Отдельная ячейка - конс 2 2 2" xfId="5731"/>
    <cellStyle name="Отдельная ячейка - конс 2 2 2 2" xfId="6631"/>
    <cellStyle name="Отдельная ячейка - конс 2 3" xfId="5745"/>
    <cellStyle name="Отдельная ячейка - константа" xfId="50"/>
    <cellStyle name="Отдельная ячейка - константа [печать]" xfId="51"/>
    <cellStyle name="Отдельная ячейка - константа [печать] 2" xfId="90"/>
    <cellStyle name="Отдельная ячейка - константа [печать] 2 2" xfId="2342"/>
    <cellStyle name="Отдельная ячейка - константа [печать] 2 2 2" xfId="5304"/>
    <cellStyle name="Отдельная ячейка - константа [печать] 2 2 2 2" xfId="6204"/>
    <cellStyle name="Отдельная ячейка - константа [печать] 2 3" xfId="4888"/>
    <cellStyle name="Отдельная ячейка - константа [печать] 2 3 2" xfId="5788"/>
    <cellStyle name="Отдельная ячейка - константа [печать] 3" xfId="186"/>
    <cellStyle name="Отдельная ячейка - константа [печать] 3 2" xfId="2387"/>
    <cellStyle name="Отдельная ячейка - константа [печать] 3 2 2" xfId="5331"/>
    <cellStyle name="Отдельная ячейка - константа [печать] 3 2 2 2" xfId="6231"/>
    <cellStyle name="Отдельная ячейка - константа [печать] 3 3" xfId="4914"/>
    <cellStyle name="Отдельная ячейка - константа [печать] 3 3 2" xfId="5814"/>
    <cellStyle name="Отдельная ячейка - константа [печать] 4" xfId="230"/>
    <cellStyle name="Отдельная ячейка - константа [печать] 4 2" xfId="2413"/>
    <cellStyle name="Отдельная ячейка - константа [печать] 4 2 2" xfId="5353"/>
    <cellStyle name="Отдельная ячейка - константа [печать] 4 2 2 2" xfId="6253"/>
    <cellStyle name="Отдельная ячейка - константа [печать] 4 3" xfId="4936"/>
    <cellStyle name="Отдельная ячейка - константа [печать] 4 3 2" xfId="5836"/>
    <cellStyle name="Отдельная ячейка - константа [печать] 5" xfId="255"/>
    <cellStyle name="Отдельная ячейка - константа [печать] 5 2" xfId="2435"/>
    <cellStyle name="Отдельная ячейка - константа [печать] 5 2 2" xfId="5374"/>
    <cellStyle name="Отдельная ячейка - константа [печать] 5 2 2 2" xfId="6274"/>
    <cellStyle name="Отдельная ячейка - константа [печать] 5 3" xfId="4956"/>
    <cellStyle name="Отдельная ячейка - константа [печать] 5 3 2" xfId="5856"/>
    <cellStyle name="Отдельная ячейка - константа [печать] 6" xfId="2318"/>
    <cellStyle name="Отдельная ячейка - константа [печать] 6 2" xfId="5283"/>
    <cellStyle name="Отдельная ячейка - константа [печать] 6 2 2" xfId="6183"/>
    <cellStyle name="Отдельная ячейка - константа [печать] 7" xfId="4867"/>
    <cellStyle name="Отдельная ячейка - константа [печать] 7 2" xfId="5767"/>
    <cellStyle name="Отдельная ячейка - константа 2" xfId="89"/>
    <cellStyle name="Отдельная ячейка - константа 2 2" xfId="2341"/>
    <cellStyle name="Отдельная ячейка - константа 2 2 2" xfId="5303"/>
    <cellStyle name="Отдельная ячейка - константа 2 2 2 2" xfId="6203"/>
    <cellStyle name="Отдельная ячейка - константа 2 3" xfId="4887"/>
    <cellStyle name="Отдельная ячейка - константа 2 3 2" xfId="5787"/>
    <cellStyle name="Отдельная ячейка - константа 3" xfId="185"/>
    <cellStyle name="Отдельная ячейка - константа 3 2" xfId="2386"/>
    <cellStyle name="Отдельная ячейка - константа 3 2 2" xfId="5330"/>
    <cellStyle name="Отдельная ячейка - константа 3 2 2 2" xfId="6230"/>
    <cellStyle name="Отдельная ячейка - константа 3 3" xfId="4913"/>
    <cellStyle name="Отдельная ячейка - константа 3 3 2" xfId="5813"/>
    <cellStyle name="Отдельная ячейка - константа 4" xfId="229"/>
    <cellStyle name="Отдельная ячейка - константа 5" xfId="417"/>
    <cellStyle name="Отдельная ячейка - константа 5 2" xfId="2597"/>
    <cellStyle name="Отдельная ячейка - константа 5 2 2" xfId="5536"/>
    <cellStyle name="Отдельная ячейка - константа 5 2 2 2" xfId="6436"/>
    <cellStyle name="Отдельная ячейка - константа 5 3" xfId="5118"/>
    <cellStyle name="Отдельная ячейка - константа 5 3 2" xfId="6018"/>
    <cellStyle name="Отдельная ячейка - константа 6" xfId="531"/>
    <cellStyle name="Отдельная ячейка - константа 6 2" xfId="2711"/>
    <cellStyle name="Отдельная ячейка - константа 6 2 2" xfId="5650"/>
    <cellStyle name="Отдельная ячейка - константа 6 2 2 2" xfId="6550"/>
    <cellStyle name="Отдельная ячейка - константа 6 3" xfId="5232"/>
    <cellStyle name="Отдельная ячейка - константа 6 3 2" xfId="6132"/>
    <cellStyle name="Отдельная ячейка - константа 7" xfId="520"/>
    <cellStyle name="Отдельная ячейка - константа 7 2" xfId="2700"/>
    <cellStyle name="Отдельная ячейка - константа 7 2 2" xfId="5639"/>
    <cellStyle name="Отдельная ячейка - константа 7 2 2 2" xfId="6539"/>
    <cellStyle name="Отдельная ячейка - константа 7 3" xfId="5221"/>
    <cellStyle name="Отдельная ячейка - константа 7 3 2" xfId="6121"/>
    <cellStyle name="Отдельная ячейка [печат" xfId="133"/>
    <cellStyle name="Отдельная ячейка [печат 2" xfId="2368"/>
    <cellStyle name="Отдельная ячейка [печат 2 2" xfId="4841"/>
    <cellStyle name="Отдельная ячейка [печат 2 2 2" xfId="5723"/>
    <cellStyle name="Отдельная ячейка [печат 2 2 2 2" xfId="6623"/>
    <cellStyle name="Отдельная ячейка [печат 2 3" xfId="5754"/>
    <cellStyle name="Отдельная ячейка [печать]" xfId="52"/>
    <cellStyle name="Отдельная ячейка [печать] 2" xfId="91"/>
    <cellStyle name="Отдельная ячейка [печать] 2 2" xfId="2343"/>
    <cellStyle name="Отдельная ячейка [печать] 2 2 2" xfId="5305"/>
    <cellStyle name="Отдельная ячейка [печать] 2 2 2 2" xfId="6205"/>
    <cellStyle name="Отдельная ячейка [печать] 2 3" xfId="4889"/>
    <cellStyle name="Отдельная ячейка [печать] 2 3 2" xfId="5789"/>
    <cellStyle name="Отдельная ячейка [печать] 3" xfId="187"/>
    <cellStyle name="Отдельная ячейка [печать] 3 2" xfId="2388"/>
    <cellStyle name="Отдельная ячейка [печать] 3 2 2" xfId="5332"/>
    <cellStyle name="Отдельная ячейка [печать] 3 2 2 2" xfId="6232"/>
    <cellStyle name="Отдельная ячейка [печать] 3 3" xfId="4915"/>
    <cellStyle name="Отдельная ячейка [печать] 3 3 2" xfId="5815"/>
    <cellStyle name="Отдельная ячейка [печать] 4" xfId="231"/>
    <cellStyle name="Отдельная ячейка [печать] 4 2" xfId="2414"/>
    <cellStyle name="Отдельная ячейка [печать] 4 2 2" xfId="5354"/>
    <cellStyle name="Отдельная ячейка [печать] 4 2 2 2" xfId="6254"/>
    <cellStyle name="Отдельная ячейка [печать] 4 3" xfId="4937"/>
    <cellStyle name="Отдельная ячейка [печать] 4 3 2" xfId="5837"/>
    <cellStyle name="Отдельная ячейка [печать] 5" xfId="256"/>
    <cellStyle name="Отдельная ячейка [печать] 5 2" xfId="2436"/>
    <cellStyle name="Отдельная ячейка [печать] 5 2 2" xfId="5375"/>
    <cellStyle name="Отдельная ячейка [печать] 5 2 2 2" xfId="6275"/>
    <cellStyle name="Отдельная ячейка [печать] 5 3" xfId="4957"/>
    <cellStyle name="Отдельная ячейка [печать] 5 3 2" xfId="5857"/>
    <cellStyle name="Отдельная ячейка [печать] 6" xfId="2319"/>
    <cellStyle name="Отдельная ячейка [печать] 6 2" xfId="5284"/>
    <cellStyle name="Отдельная ячейка [печать] 6 2 2" xfId="6184"/>
    <cellStyle name="Отдельная ячейка [печать] 7" xfId="4868"/>
    <cellStyle name="Отдельная ячейка [печать] 7 2" xfId="5768"/>
    <cellStyle name="Отдельная ячейка 2" xfId="88"/>
    <cellStyle name="Отдельная ячейка 2 2" xfId="2340"/>
    <cellStyle name="Отдельная ячейка 2 2 2" xfId="5302"/>
    <cellStyle name="Отдельная ячейка 2 2 2 2" xfId="6202"/>
    <cellStyle name="Отдельная ячейка 2 3" xfId="4886"/>
    <cellStyle name="Отдельная ячейка 2 3 2" xfId="5786"/>
    <cellStyle name="Отдельная ячейка 3" xfId="126"/>
    <cellStyle name="Отдельная ячейка 4" xfId="184"/>
    <cellStyle name="Отдельная ячейка 4 2" xfId="2385"/>
    <cellStyle name="Отдельная ячейка 4 2 2" xfId="5329"/>
    <cellStyle name="Отдельная ячейка 4 2 2 2" xfId="6229"/>
    <cellStyle name="Отдельная ячейка 4 3" xfId="4912"/>
    <cellStyle name="Отдельная ячейка 4 3 2" xfId="5812"/>
    <cellStyle name="Отдельная ячейка 5" xfId="228"/>
    <cellStyle name="Отдельная ячейка 6" xfId="366"/>
    <cellStyle name="Отдельная ячейка 6 2" xfId="2546"/>
    <cellStyle name="Отдельная ячейка 6 2 2" xfId="5485"/>
    <cellStyle name="Отдельная ячейка 6 2 2 2" xfId="6385"/>
    <cellStyle name="Отдельная ячейка 6 3" xfId="5067"/>
    <cellStyle name="Отдельная ячейка 6 3 2" xfId="5967"/>
    <cellStyle name="Отдельная ячейка 7" xfId="522"/>
    <cellStyle name="Отдельная ячейка 7 2" xfId="2702"/>
    <cellStyle name="Отдельная ячейка 7 2 2" xfId="5641"/>
    <cellStyle name="Отдельная ячейка 7 2 2 2" xfId="6541"/>
    <cellStyle name="Отдельная ячейка 7 3" xfId="5223"/>
    <cellStyle name="Отдельная ячейка 7 3 2" xfId="6123"/>
    <cellStyle name="Отдельная ячейка 8" xfId="521"/>
    <cellStyle name="Отдельная ячейка 8 2" xfId="2701"/>
    <cellStyle name="Отдельная ячейка 8 2 2" xfId="5640"/>
    <cellStyle name="Отдельная ячейка 8 2 2 2" xfId="6540"/>
    <cellStyle name="Отдельная ячейка 8 3" xfId="5222"/>
    <cellStyle name="Отдельная ячейка 8 3 2" xfId="6122"/>
    <cellStyle name="Отдельная ячейка-резуль" xfId="107"/>
    <cellStyle name="Отдельная ячейка-резуль 2" xfId="2353"/>
    <cellStyle name="Отдельная ячейка-резуль 2 2" xfId="4853"/>
    <cellStyle name="Отдельная ячейка-резуль 2 2 2" xfId="5735"/>
    <cellStyle name="Отдельная ячейка-резуль 2 2 2 2" xfId="6635"/>
    <cellStyle name="Отдельная ячейка-резуль 2 3" xfId="5740"/>
    <cellStyle name="Отдельная ячейка-результат" xfId="53"/>
    <cellStyle name="Отдельная ячейка-результат [печать]" xfId="54"/>
    <cellStyle name="Отдельная ячейка-результат [печать] 2" xfId="93"/>
    <cellStyle name="Отдельная ячейка-результат [печать] 2 2" xfId="2345"/>
    <cellStyle name="Отдельная ячейка-результат [печать] 2 2 2" xfId="5307"/>
    <cellStyle name="Отдельная ячейка-результат [печать] 2 2 2 2" xfId="6207"/>
    <cellStyle name="Отдельная ячейка-результат [печать] 2 3" xfId="4891"/>
    <cellStyle name="Отдельная ячейка-результат [печать] 2 3 2" xfId="5791"/>
    <cellStyle name="Отдельная ячейка-результат [печать] 3" xfId="189"/>
    <cellStyle name="Отдельная ячейка-результат [печать] 3 2" xfId="2390"/>
    <cellStyle name="Отдельная ячейка-результат [печать] 3 2 2" xfId="5334"/>
    <cellStyle name="Отдельная ячейка-результат [печать] 3 2 2 2" xfId="6234"/>
    <cellStyle name="Отдельная ячейка-результат [печать] 3 3" xfId="4917"/>
    <cellStyle name="Отдельная ячейка-результат [печать] 3 3 2" xfId="5817"/>
    <cellStyle name="Отдельная ячейка-результат [печать] 4" xfId="233"/>
    <cellStyle name="Отдельная ячейка-результат [печать] 4 2" xfId="2415"/>
    <cellStyle name="Отдельная ячейка-результат [печать] 4 2 2" xfId="5355"/>
    <cellStyle name="Отдельная ячейка-результат [печать] 4 2 2 2" xfId="6255"/>
    <cellStyle name="Отдельная ячейка-результат [печать] 4 3" xfId="4938"/>
    <cellStyle name="Отдельная ячейка-результат [печать] 4 3 2" xfId="5838"/>
    <cellStyle name="Отдельная ячейка-результат [печать] 5" xfId="257"/>
    <cellStyle name="Отдельная ячейка-результат [печать] 5 2" xfId="2437"/>
    <cellStyle name="Отдельная ячейка-результат [печать] 5 2 2" xfId="5376"/>
    <cellStyle name="Отдельная ячейка-результат [печать] 5 2 2 2" xfId="6276"/>
    <cellStyle name="Отдельная ячейка-результат [печать] 5 3" xfId="4958"/>
    <cellStyle name="Отдельная ячейка-результат [печать] 5 3 2" xfId="5858"/>
    <cellStyle name="Отдельная ячейка-результат [печать] 6" xfId="2320"/>
    <cellStyle name="Отдельная ячейка-результат [печать] 6 2" xfId="5285"/>
    <cellStyle name="Отдельная ячейка-результат [печать] 6 2 2" xfId="6185"/>
    <cellStyle name="Отдельная ячейка-результат [печать] 7" xfId="4869"/>
    <cellStyle name="Отдельная ячейка-результат [печать] 7 2" xfId="5769"/>
    <cellStyle name="Отдельная ячейка-результат 2" xfId="92"/>
    <cellStyle name="Отдельная ячейка-результат 2 2" xfId="2344"/>
    <cellStyle name="Отдельная ячейка-результат 2 2 2" xfId="5306"/>
    <cellStyle name="Отдельная ячейка-результат 2 2 2 2" xfId="6206"/>
    <cellStyle name="Отдельная ячейка-результат 2 3" xfId="4890"/>
    <cellStyle name="Отдельная ячейка-результат 2 3 2" xfId="5790"/>
    <cellStyle name="Отдельная ячейка-результат 3" xfId="188"/>
    <cellStyle name="Отдельная ячейка-результат 3 2" xfId="2389"/>
    <cellStyle name="Отдельная ячейка-результат 3 2 2" xfId="5333"/>
    <cellStyle name="Отдельная ячейка-результат 3 2 2 2" xfId="6233"/>
    <cellStyle name="Отдельная ячейка-результат 3 3" xfId="4916"/>
    <cellStyle name="Отдельная ячейка-результат 3 3 2" xfId="5816"/>
    <cellStyle name="Отдельная ячейка-результат 4" xfId="232"/>
    <cellStyle name="Отдельная ячейка-результат 5" xfId="389"/>
    <cellStyle name="Отдельная ячейка-результат 5 2" xfId="2569"/>
    <cellStyle name="Отдельная ячейка-результат 5 2 2" xfId="5508"/>
    <cellStyle name="Отдельная ячейка-результат 5 2 2 2" xfId="6408"/>
    <cellStyle name="Отдельная ячейка-результат 5 3" xfId="5090"/>
    <cellStyle name="Отдельная ячейка-результат 5 3 2" xfId="5990"/>
    <cellStyle name="Отдельная ячейка-результат 6" xfId="533"/>
    <cellStyle name="Отдельная ячейка-результат 6 2" xfId="2713"/>
    <cellStyle name="Отдельная ячейка-результат 6 2 2" xfId="5652"/>
    <cellStyle name="Отдельная ячейка-результат 6 2 2 2" xfId="6552"/>
    <cellStyle name="Отдельная ячейка-результат 6 3" xfId="5234"/>
    <cellStyle name="Отдельная ячейка-результат 6 3 2" xfId="6134"/>
    <cellStyle name="Отдельная ячейка-результат 7" xfId="514"/>
    <cellStyle name="Отдельная ячейка-результат 7 2" xfId="2694"/>
    <cellStyle name="Отдельная ячейка-результат 7 2 2" xfId="5633"/>
    <cellStyle name="Отдельная ячейка-результат 7 2 2 2" xfId="6533"/>
    <cellStyle name="Отдельная ячейка-результат 7 3" xfId="5215"/>
    <cellStyle name="Отдельная ячейка-результат 7 3 2" xfId="6115"/>
    <cellStyle name="Плохой 2" xfId="190"/>
    <cellStyle name="Плохой 2 2" xfId="1428"/>
    <cellStyle name="Пояснение 2" xfId="191"/>
    <cellStyle name="Примечание 2" xfId="192"/>
    <cellStyle name="Примечание 2 2" xfId="1429"/>
    <cellStyle name="Примечание 2 2 2" xfId="3126"/>
    <cellStyle name="Примечание 2 2 2 2" xfId="5687"/>
    <cellStyle name="Примечание 2 2 2 2 2" xfId="6587"/>
    <cellStyle name="Примечание 2 2 3" xfId="5268"/>
    <cellStyle name="Примечание 2 2 3 2" xfId="6168"/>
    <cellStyle name="Примечание 2 3" xfId="2391"/>
    <cellStyle name="Примечание 2 3 2" xfId="5335"/>
    <cellStyle name="Примечание 2 3 2 2" xfId="6235"/>
    <cellStyle name="Примечание 2 4" xfId="4918"/>
    <cellStyle name="Примечание 2 4 2" xfId="5818"/>
    <cellStyle name="Процентный 2" xfId="13"/>
    <cellStyle name="Процентный 2 2" xfId="68"/>
    <cellStyle name="Процентный 2 3" xfId="94"/>
    <cellStyle name="Процентный 2 4" xfId="118"/>
    <cellStyle name="Процентный 2 5" xfId="193"/>
    <cellStyle name="Процентный 2 6" xfId="234"/>
    <cellStyle name="Процентный 2 6 10" xfId="1480"/>
    <cellStyle name="Процентный 2 6 10 2" xfId="3610"/>
    <cellStyle name="Процентный 2 6 11" xfId="1890"/>
    <cellStyle name="Процентный 2 6 11 2" xfId="4020"/>
    <cellStyle name="Процентный 2 6 12" xfId="2416"/>
    <cellStyle name="Процентный 2 6 12 2" xfId="4444"/>
    <cellStyle name="Процентный 2 6 13" xfId="3182"/>
    <cellStyle name="Процентный 2 6 14" xfId="996"/>
    <cellStyle name="Процентный 2 6 2" xfId="575"/>
    <cellStyle name="Процентный 2 6 2 10" xfId="1008"/>
    <cellStyle name="Процентный 2 6 2 2" xfId="648"/>
    <cellStyle name="Процентный 2 6 2 2 2" xfId="843"/>
    <cellStyle name="Процентный 2 6 2 2 2 2" xfId="1751"/>
    <cellStyle name="Процентный 2 6 2 2 2 2 2" xfId="3881"/>
    <cellStyle name="Процентный 2 6 2 2 2 3" xfId="2161"/>
    <cellStyle name="Процентный 2 6 2 2 2 3 2" xfId="4291"/>
    <cellStyle name="Процентный 2 6 2 2 2 4" xfId="3015"/>
    <cellStyle name="Процентный 2 6 2 2 2 4 2" xfId="4722"/>
    <cellStyle name="Процентный 2 6 2 2 2 5" xfId="3458"/>
    <cellStyle name="Процентный 2 6 2 2 2 6" xfId="1270"/>
    <cellStyle name="Процентный 2 6 2 2 3" xfId="1556"/>
    <cellStyle name="Процентный 2 6 2 2 3 2" xfId="3686"/>
    <cellStyle name="Процентный 2 6 2 2 4" xfId="1966"/>
    <cellStyle name="Процентный 2 6 2 2 4 2" xfId="4096"/>
    <cellStyle name="Процентный 2 6 2 2 5" xfId="2820"/>
    <cellStyle name="Процентный 2 6 2 2 5 2" xfId="4527"/>
    <cellStyle name="Процентный 2 6 2 2 6" xfId="3263"/>
    <cellStyle name="Процентный 2 6 2 2 7" xfId="1075"/>
    <cellStyle name="Процентный 2 6 2 3" xfId="713"/>
    <cellStyle name="Процентный 2 6 2 3 2" xfId="1621"/>
    <cellStyle name="Процентный 2 6 2 3 2 2" xfId="3751"/>
    <cellStyle name="Процентный 2 6 2 3 3" xfId="2031"/>
    <cellStyle name="Процентный 2 6 2 3 3 2" xfId="4161"/>
    <cellStyle name="Процентный 2 6 2 3 4" xfId="2885"/>
    <cellStyle name="Процентный 2 6 2 3 4 2" xfId="4592"/>
    <cellStyle name="Процентный 2 6 2 3 5" xfId="3328"/>
    <cellStyle name="Процентный 2 6 2 3 6" xfId="1140"/>
    <cellStyle name="Процентный 2 6 2 4" xfId="778"/>
    <cellStyle name="Процентный 2 6 2 4 2" xfId="1686"/>
    <cellStyle name="Процентный 2 6 2 4 2 2" xfId="3816"/>
    <cellStyle name="Процентный 2 6 2 4 3" xfId="2096"/>
    <cellStyle name="Процентный 2 6 2 4 3 2" xfId="4226"/>
    <cellStyle name="Процентный 2 6 2 4 4" xfId="2950"/>
    <cellStyle name="Процентный 2 6 2 4 4 2" xfId="4657"/>
    <cellStyle name="Процентный 2 6 2 4 5" xfId="3393"/>
    <cellStyle name="Процентный 2 6 2 4 6" xfId="1205"/>
    <cellStyle name="Процентный 2 6 2 5" xfId="908"/>
    <cellStyle name="Процентный 2 6 2 5 2" xfId="1816"/>
    <cellStyle name="Процентный 2 6 2 5 2 2" xfId="3946"/>
    <cellStyle name="Процентный 2 6 2 5 3" xfId="2226"/>
    <cellStyle name="Процентный 2 6 2 5 3 2" xfId="4356"/>
    <cellStyle name="Процентный 2 6 2 5 4" xfId="3080"/>
    <cellStyle name="Процентный 2 6 2 5 4 2" xfId="4787"/>
    <cellStyle name="Процентный 2 6 2 5 5" xfId="3523"/>
    <cellStyle name="Процентный 2 6 2 5 6" xfId="1335"/>
    <cellStyle name="Процентный 2 6 2 6" xfId="1491"/>
    <cellStyle name="Процентный 2 6 2 6 2" xfId="3621"/>
    <cellStyle name="Процентный 2 6 2 7" xfId="1901"/>
    <cellStyle name="Процентный 2 6 2 7 2" xfId="4031"/>
    <cellStyle name="Процентный 2 6 2 8" xfId="2755"/>
    <cellStyle name="Процентный 2 6 2 8 2" xfId="4462"/>
    <cellStyle name="Процентный 2 6 2 9" xfId="3198"/>
    <cellStyle name="Процентный 2 6 3" xfId="592"/>
    <cellStyle name="Процентный 2 6 3 10" xfId="1025"/>
    <cellStyle name="Процентный 2 6 3 2" xfId="665"/>
    <cellStyle name="Процентный 2 6 3 2 2" xfId="860"/>
    <cellStyle name="Процентный 2 6 3 2 2 2" xfId="1768"/>
    <cellStyle name="Процентный 2 6 3 2 2 2 2" xfId="3898"/>
    <cellStyle name="Процентный 2 6 3 2 2 3" xfId="2178"/>
    <cellStyle name="Процентный 2 6 3 2 2 3 2" xfId="4308"/>
    <cellStyle name="Процентный 2 6 3 2 2 4" xfId="3032"/>
    <cellStyle name="Процентный 2 6 3 2 2 4 2" xfId="4739"/>
    <cellStyle name="Процентный 2 6 3 2 2 5" xfId="3475"/>
    <cellStyle name="Процентный 2 6 3 2 2 6" xfId="1287"/>
    <cellStyle name="Процентный 2 6 3 2 3" xfId="1573"/>
    <cellStyle name="Процентный 2 6 3 2 3 2" xfId="3703"/>
    <cellStyle name="Процентный 2 6 3 2 4" xfId="1983"/>
    <cellStyle name="Процентный 2 6 3 2 4 2" xfId="4113"/>
    <cellStyle name="Процентный 2 6 3 2 5" xfId="2837"/>
    <cellStyle name="Процентный 2 6 3 2 5 2" xfId="4544"/>
    <cellStyle name="Процентный 2 6 3 2 6" xfId="3280"/>
    <cellStyle name="Процентный 2 6 3 2 7" xfId="1092"/>
    <cellStyle name="Процентный 2 6 3 3" xfId="730"/>
    <cellStyle name="Процентный 2 6 3 3 2" xfId="1638"/>
    <cellStyle name="Процентный 2 6 3 3 2 2" xfId="3768"/>
    <cellStyle name="Процентный 2 6 3 3 3" xfId="2048"/>
    <cellStyle name="Процентный 2 6 3 3 3 2" xfId="4178"/>
    <cellStyle name="Процентный 2 6 3 3 4" xfId="2902"/>
    <cellStyle name="Процентный 2 6 3 3 4 2" xfId="4609"/>
    <cellStyle name="Процентный 2 6 3 3 5" xfId="3345"/>
    <cellStyle name="Процентный 2 6 3 3 6" xfId="1157"/>
    <cellStyle name="Процентный 2 6 3 4" xfId="795"/>
    <cellStyle name="Процентный 2 6 3 4 2" xfId="1703"/>
    <cellStyle name="Процентный 2 6 3 4 2 2" xfId="3833"/>
    <cellStyle name="Процентный 2 6 3 4 3" xfId="2113"/>
    <cellStyle name="Процентный 2 6 3 4 3 2" xfId="4243"/>
    <cellStyle name="Процентный 2 6 3 4 4" xfId="2967"/>
    <cellStyle name="Процентный 2 6 3 4 4 2" xfId="4674"/>
    <cellStyle name="Процентный 2 6 3 4 5" xfId="3410"/>
    <cellStyle name="Процентный 2 6 3 4 6" xfId="1222"/>
    <cellStyle name="Процентный 2 6 3 5" xfId="925"/>
    <cellStyle name="Процентный 2 6 3 5 2" xfId="1833"/>
    <cellStyle name="Процентный 2 6 3 5 2 2" xfId="3963"/>
    <cellStyle name="Процентный 2 6 3 5 3" xfId="2243"/>
    <cellStyle name="Процентный 2 6 3 5 3 2" xfId="4373"/>
    <cellStyle name="Процентный 2 6 3 5 4" xfId="3097"/>
    <cellStyle name="Процентный 2 6 3 5 4 2" xfId="4804"/>
    <cellStyle name="Процентный 2 6 3 5 5" xfId="3540"/>
    <cellStyle name="Процентный 2 6 3 5 6" xfId="1352"/>
    <cellStyle name="Процентный 2 6 3 6" xfId="1508"/>
    <cellStyle name="Процентный 2 6 3 6 2" xfId="3638"/>
    <cellStyle name="Процентный 2 6 3 7" xfId="1918"/>
    <cellStyle name="Процентный 2 6 3 7 2" xfId="4048"/>
    <cellStyle name="Процентный 2 6 3 8" xfId="2772"/>
    <cellStyle name="Процентный 2 6 3 8 2" xfId="4479"/>
    <cellStyle name="Процентный 2 6 3 9" xfId="3215"/>
    <cellStyle name="Процентный 2 6 4" xfId="595"/>
    <cellStyle name="Процентный 2 6 5" xfId="613"/>
    <cellStyle name="Процентный 2 6 5 10" xfId="1040"/>
    <cellStyle name="Процентный 2 6 5 2" xfId="679"/>
    <cellStyle name="Процентный 2 6 5 2 2" xfId="874"/>
    <cellStyle name="Процентный 2 6 5 2 2 2" xfId="1782"/>
    <cellStyle name="Процентный 2 6 5 2 2 2 2" xfId="3912"/>
    <cellStyle name="Процентный 2 6 5 2 2 3" xfId="2192"/>
    <cellStyle name="Процентный 2 6 5 2 2 3 2" xfId="4322"/>
    <cellStyle name="Процентный 2 6 5 2 2 4" xfId="3046"/>
    <cellStyle name="Процентный 2 6 5 2 2 4 2" xfId="4753"/>
    <cellStyle name="Процентный 2 6 5 2 2 5" xfId="3489"/>
    <cellStyle name="Процентный 2 6 5 2 2 6" xfId="1301"/>
    <cellStyle name="Процентный 2 6 5 2 3" xfId="1587"/>
    <cellStyle name="Процентный 2 6 5 2 3 2" xfId="3717"/>
    <cellStyle name="Процентный 2 6 5 2 4" xfId="1997"/>
    <cellStyle name="Процентный 2 6 5 2 4 2" xfId="4127"/>
    <cellStyle name="Процентный 2 6 5 2 5" xfId="2851"/>
    <cellStyle name="Процентный 2 6 5 2 5 2" xfId="4558"/>
    <cellStyle name="Процентный 2 6 5 2 6" xfId="3294"/>
    <cellStyle name="Процентный 2 6 5 2 7" xfId="1106"/>
    <cellStyle name="Процентный 2 6 5 3" xfId="744"/>
    <cellStyle name="Процентный 2 6 5 3 2" xfId="1652"/>
    <cellStyle name="Процентный 2 6 5 3 2 2" xfId="3782"/>
    <cellStyle name="Процентный 2 6 5 3 3" xfId="2062"/>
    <cellStyle name="Процентный 2 6 5 3 3 2" xfId="4192"/>
    <cellStyle name="Процентный 2 6 5 3 4" xfId="2916"/>
    <cellStyle name="Процентный 2 6 5 3 4 2" xfId="4623"/>
    <cellStyle name="Процентный 2 6 5 3 5" xfId="3359"/>
    <cellStyle name="Процентный 2 6 5 3 6" xfId="1171"/>
    <cellStyle name="Процентный 2 6 5 4" xfId="809"/>
    <cellStyle name="Процентный 2 6 5 4 2" xfId="1717"/>
    <cellStyle name="Процентный 2 6 5 4 2 2" xfId="3847"/>
    <cellStyle name="Процентный 2 6 5 4 3" xfId="2127"/>
    <cellStyle name="Процентный 2 6 5 4 3 2" xfId="4257"/>
    <cellStyle name="Процентный 2 6 5 4 4" xfId="2981"/>
    <cellStyle name="Процентный 2 6 5 4 4 2" xfId="4688"/>
    <cellStyle name="Процентный 2 6 5 4 5" xfId="3424"/>
    <cellStyle name="Процентный 2 6 5 4 6" xfId="1236"/>
    <cellStyle name="Процентный 2 6 5 5" xfId="939"/>
    <cellStyle name="Процентный 2 6 5 5 2" xfId="1847"/>
    <cellStyle name="Процентный 2 6 5 5 2 2" xfId="3977"/>
    <cellStyle name="Процентный 2 6 5 5 3" xfId="2257"/>
    <cellStyle name="Процентный 2 6 5 5 3 2" xfId="4387"/>
    <cellStyle name="Процентный 2 6 5 5 4" xfId="3111"/>
    <cellStyle name="Процентный 2 6 5 5 4 2" xfId="4818"/>
    <cellStyle name="Процентный 2 6 5 5 5" xfId="3554"/>
    <cellStyle name="Процентный 2 6 5 5 6" xfId="1366"/>
    <cellStyle name="Процентный 2 6 5 6" xfId="1522"/>
    <cellStyle name="Процентный 2 6 5 6 2" xfId="3652"/>
    <cellStyle name="Процентный 2 6 5 7" xfId="1932"/>
    <cellStyle name="Процентный 2 6 5 7 2" xfId="4062"/>
    <cellStyle name="Процентный 2 6 5 8" xfId="2786"/>
    <cellStyle name="Процентный 2 6 5 8 2" xfId="4493"/>
    <cellStyle name="Процентный 2 6 5 9" xfId="3229"/>
    <cellStyle name="Процентный 2 6 6" xfId="637"/>
    <cellStyle name="Процентный 2 6 6 2" xfId="832"/>
    <cellStyle name="Процентный 2 6 6 2 2" xfId="1740"/>
    <cellStyle name="Процентный 2 6 6 2 2 2" xfId="3870"/>
    <cellStyle name="Процентный 2 6 6 2 3" xfId="2150"/>
    <cellStyle name="Процентный 2 6 6 2 3 2" xfId="4280"/>
    <cellStyle name="Процентный 2 6 6 2 4" xfId="3004"/>
    <cellStyle name="Процентный 2 6 6 2 4 2" xfId="4711"/>
    <cellStyle name="Процентный 2 6 6 2 5" xfId="3447"/>
    <cellStyle name="Процентный 2 6 6 2 6" xfId="1259"/>
    <cellStyle name="Процентный 2 6 6 3" xfId="1545"/>
    <cellStyle name="Процентный 2 6 6 3 2" xfId="3675"/>
    <cellStyle name="Процентный 2 6 6 4" xfId="1955"/>
    <cellStyle name="Процентный 2 6 6 4 2" xfId="4085"/>
    <cellStyle name="Процентный 2 6 6 5" xfId="2809"/>
    <cellStyle name="Процентный 2 6 6 5 2" xfId="4516"/>
    <cellStyle name="Процентный 2 6 6 6" xfId="3252"/>
    <cellStyle name="Процентный 2 6 6 7" xfId="1064"/>
    <cellStyle name="Процентный 2 6 7" xfId="702"/>
    <cellStyle name="Процентный 2 6 7 2" xfId="1610"/>
    <cellStyle name="Процентный 2 6 7 2 2" xfId="3740"/>
    <cellStyle name="Процентный 2 6 7 3" xfId="2020"/>
    <cellStyle name="Процентный 2 6 7 3 2" xfId="4150"/>
    <cellStyle name="Процентный 2 6 7 4" xfId="2874"/>
    <cellStyle name="Процентный 2 6 7 4 2" xfId="4581"/>
    <cellStyle name="Процентный 2 6 7 5" xfId="3317"/>
    <cellStyle name="Процентный 2 6 7 6" xfId="1129"/>
    <cellStyle name="Процентный 2 6 8" xfId="767"/>
    <cellStyle name="Процентный 2 6 8 2" xfId="1675"/>
    <cellStyle name="Процентный 2 6 8 2 2" xfId="3805"/>
    <cellStyle name="Процентный 2 6 8 3" xfId="2085"/>
    <cellStyle name="Процентный 2 6 8 3 2" xfId="4215"/>
    <cellStyle name="Процентный 2 6 8 4" xfId="2939"/>
    <cellStyle name="Процентный 2 6 8 4 2" xfId="4646"/>
    <cellStyle name="Процентный 2 6 8 5" xfId="3382"/>
    <cellStyle name="Процентный 2 6 8 6" xfId="1194"/>
    <cellStyle name="Процентный 2 6 9" xfId="897"/>
    <cellStyle name="Процентный 2 6 9 2" xfId="1805"/>
    <cellStyle name="Процентный 2 6 9 2 2" xfId="3935"/>
    <cellStyle name="Процентный 2 6 9 3" xfId="2215"/>
    <cellStyle name="Процентный 2 6 9 3 2" xfId="4345"/>
    <cellStyle name="Процентный 2 6 9 4" xfId="3069"/>
    <cellStyle name="Процентный 2 6 9 4 2" xfId="4776"/>
    <cellStyle name="Процентный 2 6 9 5" xfId="3512"/>
    <cellStyle name="Процентный 2 6 9 6" xfId="1324"/>
    <cellStyle name="Процентный 2 7" xfId="64"/>
    <cellStyle name="Процентный 2 7 10" xfId="1474"/>
    <cellStyle name="Процентный 2 7 10 2" xfId="3604"/>
    <cellStyle name="Процентный 2 7 11" xfId="1884"/>
    <cellStyle name="Процентный 2 7 11 2" xfId="4014"/>
    <cellStyle name="Процентный 2 7 12" xfId="2326"/>
    <cellStyle name="Процентный 2 7 12 2" xfId="4435"/>
    <cellStyle name="Процентный 2 7 13" xfId="3175"/>
    <cellStyle name="Процентный 2 7 14" xfId="989"/>
    <cellStyle name="Процентный 2 7 2" xfId="576"/>
    <cellStyle name="Процентный 2 7 2 10" xfId="1009"/>
    <cellStyle name="Процентный 2 7 2 2" xfId="649"/>
    <cellStyle name="Процентный 2 7 2 2 2" xfId="844"/>
    <cellStyle name="Процентный 2 7 2 2 2 2" xfId="1752"/>
    <cellStyle name="Процентный 2 7 2 2 2 2 2" xfId="3882"/>
    <cellStyle name="Процентный 2 7 2 2 2 3" xfId="2162"/>
    <cellStyle name="Процентный 2 7 2 2 2 3 2" xfId="4292"/>
    <cellStyle name="Процентный 2 7 2 2 2 4" xfId="3016"/>
    <cellStyle name="Процентный 2 7 2 2 2 4 2" xfId="4723"/>
    <cellStyle name="Процентный 2 7 2 2 2 5" xfId="3459"/>
    <cellStyle name="Процентный 2 7 2 2 2 6" xfId="1271"/>
    <cellStyle name="Процентный 2 7 2 2 3" xfId="1557"/>
    <cellStyle name="Процентный 2 7 2 2 3 2" xfId="3687"/>
    <cellStyle name="Процентный 2 7 2 2 4" xfId="1967"/>
    <cellStyle name="Процентный 2 7 2 2 4 2" xfId="4097"/>
    <cellStyle name="Процентный 2 7 2 2 5" xfId="2821"/>
    <cellStyle name="Процентный 2 7 2 2 5 2" xfId="4528"/>
    <cellStyle name="Процентный 2 7 2 2 6" xfId="3264"/>
    <cellStyle name="Процентный 2 7 2 2 7" xfId="1076"/>
    <cellStyle name="Процентный 2 7 2 3" xfId="714"/>
    <cellStyle name="Процентный 2 7 2 3 2" xfId="1622"/>
    <cellStyle name="Процентный 2 7 2 3 2 2" xfId="3752"/>
    <cellStyle name="Процентный 2 7 2 3 3" xfId="2032"/>
    <cellStyle name="Процентный 2 7 2 3 3 2" xfId="4162"/>
    <cellStyle name="Процентный 2 7 2 3 4" xfId="2886"/>
    <cellStyle name="Процентный 2 7 2 3 4 2" xfId="4593"/>
    <cellStyle name="Процентный 2 7 2 3 5" xfId="3329"/>
    <cellStyle name="Процентный 2 7 2 3 6" xfId="1141"/>
    <cellStyle name="Процентный 2 7 2 4" xfId="779"/>
    <cellStyle name="Процентный 2 7 2 4 2" xfId="1687"/>
    <cellStyle name="Процентный 2 7 2 4 2 2" xfId="3817"/>
    <cellStyle name="Процентный 2 7 2 4 3" xfId="2097"/>
    <cellStyle name="Процентный 2 7 2 4 3 2" xfId="4227"/>
    <cellStyle name="Процентный 2 7 2 4 4" xfId="2951"/>
    <cellStyle name="Процентный 2 7 2 4 4 2" xfId="4658"/>
    <cellStyle name="Процентный 2 7 2 4 5" xfId="3394"/>
    <cellStyle name="Процентный 2 7 2 4 6" xfId="1206"/>
    <cellStyle name="Процентный 2 7 2 5" xfId="909"/>
    <cellStyle name="Процентный 2 7 2 5 2" xfId="1817"/>
    <cellStyle name="Процентный 2 7 2 5 2 2" xfId="3947"/>
    <cellStyle name="Процентный 2 7 2 5 3" xfId="2227"/>
    <cellStyle name="Процентный 2 7 2 5 3 2" xfId="4357"/>
    <cellStyle name="Процентный 2 7 2 5 4" xfId="3081"/>
    <cellStyle name="Процентный 2 7 2 5 4 2" xfId="4788"/>
    <cellStyle name="Процентный 2 7 2 5 5" xfId="3524"/>
    <cellStyle name="Процентный 2 7 2 5 6" xfId="1336"/>
    <cellStyle name="Процентный 2 7 2 6" xfId="1492"/>
    <cellStyle name="Процентный 2 7 2 6 2" xfId="3622"/>
    <cellStyle name="Процентный 2 7 2 7" xfId="1902"/>
    <cellStyle name="Процентный 2 7 2 7 2" xfId="4032"/>
    <cellStyle name="Процентный 2 7 2 8" xfId="2756"/>
    <cellStyle name="Процентный 2 7 2 8 2" xfId="4463"/>
    <cellStyle name="Процентный 2 7 2 9" xfId="3199"/>
    <cellStyle name="Процентный 2 7 3" xfId="586"/>
    <cellStyle name="Процентный 2 7 3 10" xfId="1019"/>
    <cellStyle name="Процентный 2 7 3 2" xfId="659"/>
    <cellStyle name="Процентный 2 7 3 2 2" xfId="854"/>
    <cellStyle name="Процентный 2 7 3 2 2 2" xfId="1762"/>
    <cellStyle name="Процентный 2 7 3 2 2 2 2" xfId="3892"/>
    <cellStyle name="Процентный 2 7 3 2 2 3" xfId="2172"/>
    <cellStyle name="Процентный 2 7 3 2 2 3 2" xfId="4302"/>
    <cellStyle name="Процентный 2 7 3 2 2 4" xfId="3026"/>
    <cellStyle name="Процентный 2 7 3 2 2 4 2" xfId="4733"/>
    <cellStyle name="Процентный 2 7 3 2 2 5" xfId="3469"/>
    <cellStyle name="Процентный 2 7 3 2 2 6" xfId="1281"/>
    <cellStyle name="Процентный 2 7 3 2 3" xfId="1567"/>
    <cellStyle name="Процентный 2 7 3 2 3 2" xfId="3697"/>
    <cellStyle name="Процентный 2 7 3 2 4" xfId="1977"/>
    <cellStyle name="Процентный 2 7 3 2 4 2" xfId="4107"/>
    <cellStyle name="Процентный 2 7 3 2 5" xfId="2831"/>
    <cellStyle name="Процентный 2 7 3 2 5 2" xfId="4538"/>
    <cellStyle name="Процентный 2 7 3 2 6" xfId="3274"/>
    <cellStyle name="Процентный 2 7 3 2 7" xfId="1086"/>
    <cellStyle name="Процентный 2 7 3 3" xfId="724"/>
    <cellStyle name="Процентный 2 7 3 3 2" xfId="1632"/>
    <cellStyle name="Процентный 2 7 3 3 2 2" xfId="3762"/>
    <cellStyle name="Процентный 2 7 3 3 3" xfId="2042"/>
    <cellStyle name="Процентный 2 7 3 3 3 2" xfId="4172"/>
    <cellStyle name="Процентный 2 7 3 3 4" xfId="2896"/>
    <cellStyle name="Процентный 2 7 3 3 4 2" xfId="4603"/>
    <cellStyle name="Процентный 2 7 3 3 5" xfId="3339"/>
    <cellStyle name="Процентный 2 7 3 3 6" xfId="1151"/>
    <cellStyle name="Процентный 2 7 3 4" xfId="789"/>
    <cellStyle name="Процентный 2 7 3 4 2" xfId="1697"/>
    <cellStyle name="Процентный 2 7 3 4 2 2" xfId="3827"/>
    <cellStyle name="Процентный 2 7 3 4 3" xfId="2107"/>
    <cellStyle name="Процентный 2 7 3 4 3 2" xfId="4237"/>
    <cellStyle name="Процентный 2 7 3 4 4" xfId="2961"/>
    <cellStyle name="Процентный 2 7 3 4 4 2" xfId="4668"/>
    <cellStyle name="Процентный 2 7 3 4 5" xfId="3404"/>
    <cellStyle name="Процентный 2 7 3 4 6" xfId="1216"/>
    <cellStyle name="Процентный 2 7 3 5" xfId="919"/>
    <cellStyle name="Процентный 2 7 3 5 2" xfId="1827"/>
    <cellStyle name="Процентный 2 7 3 5 2 2" xfId="3957"/>
    <cellStyle name="Процентный 2 7 3 5 3" xfId="2237"/>
    <cellStyle name="Процентный 2 7 3 5 3 2" xfId="4367"/>
    <cellStyle name="Процентный 2 7 3 5 4" xfId="3091"/>
    <cellStyle name="Процентный 2 7 3 5 4 2" xfId="4798"/>
    <cellStyle name="Процентный 2 7 3 5 5" xfId="3534"/>
    <cellStyle name="Процентный 2 7 3 5 6" xfId="1346"/>
    <cellStyle name="Процентный 2 7 3 6" xfId="1502"/>
    <cellStyle name="Процентный 2 7 3 6 2" xfId="3632"/>
    <cellStyle name="Процентный 2 7 3 7" xfId="1912"/>
    <cellStyle name="Процентный 2 7 3 7 2" xfId="4042"/>
    <cellStyle name="Процентный 2 7 3 8" xfId="2766"/>
    <cellStyle name="Процентный 2 7 3 8 2" xfId="4473"/>
    <cellStyle name="Процентный 2 7 3 9" xfId="3209"/>
    <cellStyle name="Процентный 2 7 4" xfId="596"/>
    <cellStyle name="Процентный 2 7 5" xfId="607"/>
    <cellStyle name="Процентный 2 7 5 10" xfId="1034"/>
    <cellStyle name="Процентный 2 7 5 2" xfId="673"/>
    <cellStyle name="Процентный 2 7 5 2 2" xfId="868"/>
    <cellStyle name="Процентный 2 7 5 2 2 2" xfId="1776"/>
    <cellStyle name="Процентный 2 7 5 2 2 2 2" xfId="3906"/>
    <cellStyle name="Процентный 2 7 5 2 2 3" xfId="2186"/>
    <cellStyle name="Процентный 2 7 5 2 2 3 2" xfId="4316"/>
    <cellStyle name="Процентный 2 7 5 2 2 4" xfId="3040"/>
    <cellStyle name="Процентный 2 7 5 2 2 4 2" xfId="4747"/>
    <cellStyle name="Процентный 2 7 5 2 2 5" xfId="3483"/>
    <cellStyle name="Процентный 2 7 5 2 2 6" xfId="1295"/>
    <cellStyle name="Процентный 2 7 5 2 3" xfId="1581"/>
    <cellStyle name="Процентный 2 7 5 2 3 2" xfId="3711"/>
    <cellStyle name="Процентный 2 7 5 2 4" xfId="1991"/>
    <cellStyle name="Процентный 2 7 5 2 4 2" xfId="4121"/>
    <cellStyle name="Процентный 2 7 5 2 5" xfId="2845"/>
    <cellStyle name="Процентный 2 7 5 2 5 2" xfId="4552"/>
    <cellStyle name="Процентный 2 7 5 2 6" xfId="3288"/>
    <cellStyle name="Процентный 2 7 5 2 7" xfId="1100"/>
    <cellStyle name="Процентный 2 7 5 3" xfId="738"/>
    <cellStyle name="Процентный 2 7 5 3 2" xfId="1646"/>
    <cellStyle name="Процентный 2 7 5 3 2 2" xfId="3776"/>
    <cellStyle name="Процентный 2 7 5 3 3" xfId="2056"/>
    <cellStyle name="Процентный 2 7 5 3 3 2" xfId="4186"/>
    <cellStyle name="Процентный 2 7 5 3 4" xfId="2910"/>
    <cellStyle name="Процентный 2 7 5 3 4 2" xfId="4617"/>
    <cellStyle name="Процентный 2 7 5 3 5" xfId="3353"/>
    <cellStyle name="Процентный 2 7 5 3 6" xfId="1165"/>
    <cellStyle name="Процентный 2 7 5 4" xfId="803"/>
    <cellStyle name="Процентный 2 7 5 4 2" xfId="1711"/>
    <cellStyle name="Процентный 2 7 5 4 2 2" xfId="3841"/>
    <cellStyle name="Процентный 2 7 5 4 3" xfId="2121"/>
    <cellStyle name="Процентный 2 7 5 4 3 2" xfId="4251"/>
    <cellStyle name="Процентный 2 7 5 4 4" xfId="2975"/>
    <cellStyle name="Процентный 2 7 5 4 4 2" xfId="4682"/>
    <cellStyle name="Процентный 2 7 5 4 5" xfId="3418"/>
    <cellStyle name="Процентный 2 7 5 4 6" xfId="1230"/>
    <cellStyle name="Процентный 2 7 5 5" xfId="933"/>
    <cellStyle name="Процентный 2 7 5 5 2" xfId="1841"/>
    <cellStyle name="Процентный 2 7 5 5 2 2" xfId="3971"/>
    <cellStyle name="Процентный 2 7 5 5 3" xfId="2251"/>
    <cellStyle name="Процентный 2 7 5 5 3 2" xfId="4381"/>
    <cellStyle name="Процентный 2 7 5 5 4" xfId="3105"/>
    <cellStyle name="Процентный 2 7 5 5 4 2" xfId="4812"/>
    <cellStyle name="Процентный 2 7 5 5 5" xfId="3548"/>
    <cellStyle name="Процентный 2 7 5 5 6" xfId="1360"/>
    <cellStyle name="Процентный 2 7 5 6" xfId="1516"/>
    <cellStyle name="Процентный 2 7 5 6 2" xfId="3646"/>
    <cellStyle name="Процентный 2 7 5 7" xfId="1926"/>
    <cellStyle name="Процентный 2 7 5 7 2" xfId="4056"/>
    <cellStyle name="Процентный 2 7 5 8" xfId="2780"/>
    <cellStyle name="Процентный 2 7 5 8 2" xfId="4487"/>
    <cellStyle name="Процентный 2 7 5 9" xfId="3223"/>
    <cellStyle name="Процентный 2 7 6" xfId="631"/>
    <cellStyle name="Процентный 2 7 6 2" xfId="826"/>
    <cellStyle name="Процентный 2 7 6 2 2" xfId="1734"/>
    <cellStyle name="Процентный 2 7 6 2 2 2" xfId="3864"/>
    <cellStyle name="Процентный 2 7 6 2 3" xfId="2144"/>
    <cellStyle name="Процентный 2 7 6 2 3 2" xfId="4274"/>
    <cellStyle name="Процентный 2 7 6 2 4" xfId="2998"/>
    <cellStyle name="Процентный 2 7 6 2 4 2" xfId="4705"/>
    <cellStyle name="Процентный 2 7 6 2 5" xfId="3441"/>
    <cellStyle name="Процентный 2 7 6 2 6" xfId="1253"/>
    <cellStyle name="Процентный 2 7 6 3" xfId="1539"/>
    <cellStyle name="Процентный 2 7 6 3 2" xfId="3669"/>
    <cellStyle name="Процентный 2 7 6 4" xfId="1949"/>
    <cellStyle name="Процентный 2 7 6 4 2" xfId="4079"/>
    <cellStyle name="Процентный 2 7 6 5" xfId="2803"/>
    <cellStyle name="Процентный 2 7 6 5 2" xfId="4510"/>
    <cellStyle name="Процентный 2 7 6 6" xfId="3246"/>
    <cellStyle name="Процентный 2 7 6 7" xfId="1058"/>
    <cellStyle name="Процентный 2 7 7" xfId="696"/>
    <cellStyle name="Процентный 2 7 7 2" xfId="1604"/>
    <cellStyle name="Процентный 2 7 7 2 2" xfId="3734"/>
    <cellStyle name="Процентный 2 7 7 3" xfId="2014"/>
    <cellStyle name="Процентный 2 7 7 3 2" xfId="4144"/>
    <cellStyle name="Процентный 2 7 7 4" xfId="2868"/>
    <cellStyle name="Процентный 2 7 7 4 2" xfId="4575"/>
    <cellStyle name="Процентный 2 7 7 5" xfId="3311"/>
    <cellStyle name="Процентный 2 7 7 6" xfId="1123"/>
    <cellStyle name="Процентный 2 7 8" xfId="761"/>
    <cellStyle name="Процентный 2 7 8 2" xfId="1669"/>
    <cellStyle name="Процентный 2 7 8 2 2" xfId="3799"/>
    <cellStyle name="Процентный 2 7 8 3" xfId="2079"/>
    <cellStyle name="Процентный 2 7 8 3 2" xfId="4209"/>
    <cellStyle name="Процентный 2 7 8 4" xfId="2933"/>
    <cellStyle name="Процентный 2 7 8 4 2" xfId="4640"/>
    <cellStyle name="Процентный 2 7 8 5" xfId="3376"/>
    <cellStyle name="Процентный 2 7 8 6" xfId="1188"/>
    <cellStyle name="Процентный 2 7 9" xfId="891"/>
    <cellStyle name="Процентный 2 7 9 2" xfId="1799"/>
    <cellStyle name="Процентный 2 7 9 2 2" xfId="3929"/>
    <cellStyle name="Процентный 2 7 9 3" xfId="2209"/>
    <cellStyle name="Процентный 2 7 9 3 2" xfId="4339"/>
    <cellStyle name="Процентный 2 7 9 4" xfId="3063"/>
    <cellStyle name="Процентный 2 7 9 4 2" xfId="4770"/>
    <cellStyle name="Процентный 2 7 9 5" xfId="3506"/>
    <cellStyle name="Процентный 2 7 9 6" xfId="1318"/>
    <cellStyle name="Свойства элементов изме" xfId="111"/>
    <cellStyle name="Свойства элементов изме 2" xfId="2356"/>
    <cellStyle name="Свойства элементов изме 2 2" xfId="4851"/>
    <cellStyle name="Свойства элементов изме 2 2 2" xfId="5733"/>
    <cellStyle name="Свойства элементов изме 2 2 2 2" xfId="6633"/>
    <cellStyle name="Свойства элементов изме 2 3" xfId="5743"/>
    <cellStyle name="Свойства элементов измерения" xfId="55"/>
    <cellStyle name="Свойства элементов измерения [печать]" xfId="56"/>
    <cellStyle name="Свойства элементов измерения [печать] 2" xfId="96"/>
    <cellStyle name="Свойства элементов измерения [печать] 2 2" xfId="2347"/>
    <cellStyle name="Свойства элементов измерения [печать] 2 2 2" xfId="5309"/>
    <cellStyle name="Свойства элементов измерения [печать] 2 2 2 2" xfId="6209"/>
    <cellStyle name="Свойства элементов измерения [печать] 2 3" xfId="4893"/>
    <cellStyle name="Свойства элементов измерения [печать] 2 3 2" xfId="5793"/>
    <cellStyle name="Свойства элементов измерения [печать] 3" xfId="195"/>
    <cellStyle name="Свойства элементов измерения [печать] 3 2" xfId="2393"/>
    <cellStyle name="Свойства элементов измерения [печать] 3 2 2" xfId="5337"/>
    <cellStyle name="Свойства элементов измерения [печать] 3 2 2 2" xfId="6237"/>
    <cellStyle name="Свойства элементов измерения [печать] 3 3" xfId="4920"/>
    <cellStyle name="Свойства элементов измерения [печать] 3 3 2" xfId="5820"/>
    <cellStyle name="Свойства элементов измерения [печать] 4" xfId="236"/>
    <cellStyle name="Свойства элементов измерения [печать] 4 2" xfId="2418"/>
    <cellStyle name="Свойства элементов измерения [печать] 4 2 2" xfId="5357"/>
    <cellStyle name="Свойства элементов измерения [печать] 4 2 2 2" xfId="6257"/>
    <cellStyle name="Свойства элементов измерения [печать] 4 3" xfId="4940"/>
    <cellStyle name="Свойства элементов измерения [печать] 4 3 2" xfId="5840"/>
    <cellStyle name="Свойства элементов измерения [печать] 5" xfId="259"/>
    <cellStyle name="Свойства элементов измерения [печать] 5 2" xfId="2439"/>
    <cellStyle name="Свойства элементов измерения [печать] 5 2 2" xfId="5378"/>
    <cellStyle name="Свойства элементов измерения [печать] 5 2 2 2" xfId="6278"/>
    <cellStyle name="Свойства элементов измерения [печать] 5 3" xfId="4960"/>
    <cellStyle name="Свойства элементов измерения [печать] 5 3 2" xfId="5860"/>
    <cellStyle name="Свойства элементов измерения [печать] 6" xfId="2322"/>
    <cellStyle name="Свойства элементов измерения [печать] 6 2" xfId="5287"/>
    <cellStyle name="Свойства элементов измерения [печать] 6 2 2" xfId="6187"/>
    <cellStyle name="Свойства элементов измерения [печать] 7" xfId="4871"/>
    <cellStyle name="Свойства элементов измерения [печать] 7 2" xfId="5771"/>
    <cellStyle name="Свойства элементов измерения 10" xfId="283"/>
    <cellStyle name="Свойства элементов измерения 10 2" xfId="2463"/>
    <cellStyle name="Свойства элементов измерения 10 2 2" xfId="5402"/>
    <cellStyle name="Свойства элементов измерения 10 2 2 2" xfId="6302"/>
    <cellStyle name="Свойства элементов измерения 10 3" xfId="4984"/>
    <cellStyle name="Свойства элементов измерения 10 3 2" xfId="5884"/>
    <cellStyle name="Свойства элементов измерения 11" xfId="269"/>
    <cellStyle name="Свойства элементов измерения 11 2" xfId="2449"/>
    <cellStyle name="Свойства элементов измерения 11 2 2" xfId="5388"/>
    <cellStyle name="Свойства элементов измерения 11 2 2 2" xfId="6288"/>
    <cellStyle name="Свойства элементов измерения 11 3" xfId="4970"/>
    <cellStyle name="Свойства элементов измерения 11 3 2" xfId="5870"/>
    <cellStyle name="Свойства элементов измерения 12" xfId="284"/>
    <cellStyle name="Свойства элементов измерения 12 2" xfId="2464"/>
    <cellStyle name="Свойства элементов измерения 12 2 2" xfId="5403"/>
    <cellStyle name="Свойства элементов измерения 12 2 2 2" xfId="6303"/>
    <cellStyle name="Свойства элементов измерения 12 3" xfId="4985"/>
    <cellStyle name="Свойства элементов измерения 12 3 2" xfId="5885"/>
    <cellStyle name="Свойства элементов измерения 13" xfId="262"/>
    <cellStyle name="Свойства элементов измерения 13 2" xfId="2442"/>
    <cellStyle name="Свойства элементов измерения 13 2 2" xfId="5381"/>
    <cellStyle name="Свойства элементов измерения 13 2 2 2" xfId="6281"/>
    <cellStyle name="Свойства элементов измерения 13 3" xfId="4963"/>
    <cellStyle name="Свойства элементов измерения 13 3 2" xfId="5863"/>
    <cellStyle name="Свойства элементов измерения 14" xfId="310"/>
    <cellStyle name="Свойства элементов измерения 14 2" xfId="2490"/>
    <cellStyle name="Свойства элементов измерения 14 2 2" xfId="5429"/>
    <cellStyle name="Свойства элементов измерения 14 2 2 2" xfId="6329"/>
    <cellStyle name="Свойства элементов измерения 14 3" xfId="5011"/>
    <cellStyle name="Свойства элементов измерения 14 3 2" xfId="5911"/>
    <cellStyle name="Свойства элементов измерения 15" xfId="302"/>
    <cellStyle name="Свойства элементов измерения 15 2" xfId="2482"/>
    <cellStyle name="Свойства элементов измерения 15 2 2" xfId="5421"/>
    <cellStyle name="Свойства элементов измерения 15 2 2 2" xfId="6321"/>
    <cellStyle name="Свойства элементов измерения 15 3" xfId="5003"/>
    <cellStyle name="Свойства элементов измерения 15 3 2" xfId="5903"/>
    <cellStyle name="Свойства элементов измерения 16" xfId="307"/>
    <cellStyle name="Свойства элементов измерения 16 2" xfId="2487"/>
    <cellStyle name="Свойства элементов измерения 16 2 2" xfId="5426"/>
    <cellStyle name="Свойства элементов измерения 16 2 2 2" xfId="6326"/>
    <cellStyle name="Свойства элементов измерения 16 3" xfId="5008"/>
    <cellStyle name="Свойства элементов измерения 16 3 2" xfId="5908"/>
    <cellStyle name="Свойства элементов измерения 17" xfId="305"/>
    <cellStyle name="Свойства элементов измерения 17 2" xfId="2485"/>
    <cellStyle name="Свойства элементов измерения 17 2 2" xfId="5424"/>
    <cellStyle name="Свойства элементов измерения 17 2 2 2" xfId="6324"/>
    <cellStyle name="Свойства элементов измерения 17 3" xfId="5006"/>
    <cellStyle name="Свойства элементов измерения 17 3 2" xfId="5906"/>
    <cellStyle name="Свойства элементов измерения 18" xfId="317"/>
    <cellStyle name="Свойства элементов измерения 18 2" xfId="2497"/>
    <cellStyle name="Свойства элементов измерения 18 2 2" xfId="5436"/>
    <cellStyle name="Свойства элементов измерения 18 2 2 2" xfId="6336"/>
    <cellStyle name="Свойства элементов измерения 18 3" xfId="5018"/>
    <cellStyle name="Свойства элементов измерения 18 3 2" xfId="5918"/>
    <cellStyle name="Свойства элементов измерения 19" xfId="293"/>
    <cellStyle name="Свойства элементов измерения 19 2" xfId="2473"/>
    <cellStyle name="Свойства элементов измерения 19 2 2" xfId="5412"/>
    <cellStyle name="Свойства элементов измерения 19 2 2 2" xfId="6312"/>
    <cellStyle name="Свойства элементов измерения 19 3" xfId="4994"/>
    <cellStyle name="Свойства элементов измерения 19 3 2" xfId="5894"/>
    <cellStyle name="Свойства элементов измерения 2" xfId="95"/>
    <cellStyle name="Свойства элементов измерения 2 2" xfId="2346"/>
    <cellStyle name="Свойства элементов измерения 2 2 2" xfId="5308"/>
    <cellStyle name="Свойства элементов измерения 2 2 2 2" xfId="6208"/>
    <cellStyle name="Свойства элементов измерения 2 3" xfId="4892"/>
    <cellStyle name="Свойства элементов измерения 2 3 2" xfId="5792"/>
    <cellStyle name="Свойства элементов измерения 20" xfId="316"/>
    <cellStyle name="Свойства элементов измерения 20 2" xfId="2496"/>
    <cellStyle name="Свойства элементов измерения 20 2 2" xfId="5435"/>
    <cellStyle name="Свойства элементов измерения 20 2 2 2" xfId="6335"/>
    <cellStyle name="Свойства элементов измерения 20 3" xfId="5017"/>
    <cellStyle name="Свойства элементов измерения 20 3 2" xfId="5917"/>
    <cellStyle name="Свойства элементов измерения 21" xfId="294"/>
    <cellStyle name="Свойства элементов измерения 21 2" xfId="2474"/>
    <cellStyle name="Свойства элементов измерения 21 2 2" xfId="5413"/>
    <cellStyle name="Свойства элементов измерения 21 2 2 2" xfId="6313"/>
    <cellStyle name="Свойства элементов измерения 21 3" xfId="4995"/>
    <cellStyle name="Свойства элементов измерения 21 3 2" xfId="5895"/>
    <cellStyle name="Свойства элементов измерения 22" xfId="337"/>
    <cellStyle name="Свойства элементов измерения 22 2" xfId="2517"/>
    <cellStyle name="Свойства элементов измерения 22 2 2" xfId="5456"/>
    <cellStyle name="Свойства элементов измерения 22 2 2 2" xfId="6356"/>
    <cellStyle name="Свойства элементов измерения 22 3" xfId="5038"/>
    <cellStyle name="Свойства элементов измерения 22 3 2" xfId="5938"/>
    <cellStyle name="Свойства элементов измерения 23" xfId="334"/>
    <cellStyle name="Свойства элементов измерения 23 2" xfId="2514"/>
    <cellStyle name="Свойства элементов измерения 23 2 2" xfId="5453"/>
    <cellStyle name="Свойства элементов измерения 23 2 2 2" xfId="6353"/>
    <cellStyle name="Свойства элементов измерения 23 3" xfId="5035"/>
    <cellStyle name="Свойства элементов измерения 23 3 2" xfId="5935"/>
    <cellStyle name="Свойства элементов измерения 24" xfId="306"/>
    <cellStyle name="Свойства элементов измерения 24 2" xfId="2486"/>
    <cellStyle name="Свойства элементов измерения 24 2 2" xfId="5425"/>
    <cellStyle name="Свойства элементов измерения 24 2 2 2" xfId="6325"/>
    <cellStyle name="Свойства элементов измерения 24 3" xfId="5007"/>
    <cellStyle name="Свойства элементов измерения 24 3 2" xfId="5907"/>
    <cellStyle name="Свойства элементов измерения 25" xfId="327"/>
    <cellStyle name="Свойства элементов измерения 25 2" xfId="2507"/>
    <cellStyle name="Свойства элементов измерения 25 2 2" xfId="5446"/>
    <cellStyle name="Свойства элементов измерения 25 2 2 2" xfId="6346"/>
    <cellStyle name="Свойства элементов измерения 25 3" xfId="5028"/>
    <cellStyle name="Свойства элементов измерения 25 3 2" xfId="5928"/>
    <cellStyle name="Свойства элементов измерения 26" xfId="341"/>
    <cellStyle name="Свойства элементов измерения 26 2" xfId="2521"/>
    <cellStyle name="Свойства элементов измерения 26 2 2" xfId="5460"/>
    <cellStyle name="Свойства элементов измерения 26 2 2 2" xfId="6360"/>
    <cellStyle name="Свойства элементов измерения 26 3" xfId="5042"/>
    <cellStyle name="Свойства элементов измерения 26 3 2" xfId="5942"/>
    <cellStyle name="Свойства элементов измерения 27" xfId="292"/>
    <cellStyle name="Свойства элементов измерения 27 2" xfId="2472"/>
    <cellStyle name="Свойства элементов измерения 27 2 2" xfId="5411"/>
    <cellStyle name="Свойства элементов измерения 27 2 2 2" xfId="6311"/>
    <cellStyle name="Свойства элементов измерения 27 3" xfId="4993"/>
    <cellStyle name="Свойства элементов измерения 27 3 2" xfId="5893"/>
    <cellStyle name="Свойства элементов измерения 28" xfId="356"/>
    <cellStyle name="Свойства элементов измерения 28 2" xfId="2536"/>
    <cellStyle name="Свойства элементов измерения 28 2 2" xfId="5475"/>
    <cellStyle name="Свойства элементов измерения 28 2 2 2" xfId="6375"/>
    <cellStyle name="Свойства элементов измерения 28 3" xfId="5057"/>
    <cellStyle name="Свойства элементов измерения 28 3 2" xfId="5957"/>
    <cellStyle name="Свойства элементов измерения 29" xfId="353"/>
    <cellStyle name="Свойства элементов измерения 29 2" xfId="2533"/>
    <cellStyle name="Свойства элементов измерения 29 2 2" xfId="5472"/>
    <cellStyle name="Свойства элементов измерения 29 2 2 2" xfId="6372"/>
    <cellStyle name="Свойства элементов измерения 29 3" xfId="5054"/>
    <cellStyle name="Свойства элементов измерения 29 3 2" xfId="5954"/>
    <cellStyle name="Свойства элементов измерения 3" xfId="194"/>
    <cellStyle name="Свойства элементов измерения 3 2" xfId="2392"/>
    <cellStyle name="Свойства элементов измерения 3 2 2" xfId="5336"/>
    <cellStyle name="Свойства элементов измерения 3 2 2 2" xfId="6236"/>
    <cellStyle name="Свойства элементов измерения 3 3" xfId="4919"/>
    <cellStyle name="Свойства элементов измерения 3 3 2" xfId="5819"/>
    <cellStyle name="Свойства элементов измерения 30" xfId="309"/>
    <cellStyle name="Свойства элементов измерения 30 2" xfId="2489"/>
    <cellStyle name="Свойства элементов измерения 30 2 2" xfId="5428"/>
    <cellStyle name="Свойства элементов измерения 30 2 2 2" xfId="6328"/>
    <cellStyle name="Свойства элементов измерения 30 3" xfId="5010"/>
    <cellStyle name="Свойства элементов измерения 30 3 2" xfId="5910"/>
    <cellStyle name="Свойства элементов измерения 31" xfId="346"/>
    <cellStyle name="Свойства элементов измерения 31 2" xfId="2526"/>
    <cellStyle name="Свойства элементов измерения 31 2 2" xfId="5465"/>
    <cellStyle name="Свойства элементов измерения 31 2 2 2" xfId="6365"/>
    <cellStyle name="Свойства элементов измерения 31 3" xfId="5047"/>
    <cellStyle name="Свойства элементов измерения 31 3 2" xfId="5947"/>
    <cellStyle name="Свойства элементов измерения 32" xfId="377"/>
    <cellStyle name="Свойства элементов измерения 32 2" xfId="2557"/>
    <cellStyle name="Свойства элементов измерения 32 2 2" xfId="5496"/>
    <cellStyle name="Свойства элементов измерения 32 2 2 2" xfId="6396"/>
    <cellStyle name="Свойства элементов измерения 32 3" xfId="5078"/>
    <cellStyle name="Свойства элементов измерения 32 3 2" xfId="5978"/>
    <cellStyle name="Свойства элементов измерения 33" xfId="367"/>
    <cellStyle name="Свойства элементов измерения 33 2" xfId="2547"/>
    <cellStyle name="Свойства элементов измерения 33 2 2" xfId="5486"/>
    <cellStyle name="Свойства элементов измерения 33 2 2 2" xfId="6386"/>
    <cellStyle name="Свойства элементов измерения 33 3" xfId="5068"/>
    <cellStyle name="Свойства элементов измерения 33 3 2" xfId="5968"/>
    <cellStyle name="Свойства элементов измерения 34" xfId="380"/>
    <cellStyle name="Свойства элементов измерения 34 2" xfId="2560"/>
    <cellStyle name="Свойства элементов измерения 34 2 2" xfId="5499"/>
    <cellStyle name="Свойства элементов измерения 34 2 2 2" xfId="6399"/>
    <cellStyle name="Свойства элементов измерения 34 3" xfId="5081"/>
    <cellStyle name="Свойства элементов измерения 34 3 2" xfId="5981"/>
    <cellStyle name="Свойства элементов измерения 35" xfId="371"/>
    <cellStyle name="Свойства элементов измерения 35 2" xfId="2551"/>
    <cellStyle name="Свойства элементов измерения 35 2 2" xfId="5490"/>
    <cellStyle name="Свойства элементов измерения 35 2 2 2" xfId="6390"/>
    <cellStyle name="Свойства элементов измерения 35 3" xfId="5072"/>
    <cellStyle name="Свойства элементов измерения 35 3 2" xfId="5972"/>
    <cellStyle name="Свойства элементов измерения 36" xfId="372"/>
    <cellStyle name="Свойства элементов измерения 36 2" xfId="2552"/>
    <cellStyle name="Свойства элементов измерения 36 2 2" xfId="5491"/>
    <cellStyle name="Свойства элементов измерения 36 2 2 2" xfId="6391"/>
    <cellStyle name="Свойства элементов измерения 36 3" xfId="5073"/>
    <cellStyle name="Свойства элементов измерения 36 3 2" xfId="5973"/>
    <cellStyle name="Свойства элементов измерения 37" xfId="400"/>
    <cellStyle name="Свойства элементов измерения 37 2" xfId="2580"/>
    <cellStyle name="Свойства элементов измерения 37 2 2" xfId="5519"/>
    <cellStyle name="Свойства элементов измерения 37 2 2 2" xfId="6419"/>
    <cellStyle name="Свойства элементов измерения 37 3" xfId="5101"/>
    <cellStyle name="Свойства элементов измерения 37 3 2" xfId="6001"/>
    <cellStyle name="Свойства элементов измерения 38" xfId="392"/>
    <cellStyle name="Свойства элементов измерения 38 2" xfId="2572"/>
    <cellStyle name="Свойства элементов измерения 38 2 2" xfId="5511"/>
    <cellStyle name="Свойства элементов измерения 38 2 2 2" xfId="6411"/>
    <cellStyle name="Свойства элементов измерения 38 3" xfId="5093"/>
    <cellStyle name="Свойства элементов измерения 38 3 2" xfId="5993"/>
    <cellStyle name="Свойства элементов измерения 39" xfId="396"/>
    <cellStyle name="Свойства элементов измерения 39 2" xfId="2576"/>
    <cellStyle name="Свойства элементов измерения 39 2 2" xfId="5515"/>
    <cellStyle name="Свойства элементов измерения 39 2 2 2" xfId="6415"/>
    <cellStyle name="Свойства элементов измерения 39 3" xfId="5097"/>
    <cellStyle name="Свойства элементов измерения 39 3 2" xfId="5997"/>
    <cellStyle name="Свойства элементов измерения 4" xfId="235"/>
    <cellStyle name="Свойства элементов измерения 4 2" xfId="2417"/>
    <cellStyle name="Свойства элементов измерения 4 2 2" xfId="5356"/>
    <cellStyle name="Свойства элементов измерения 4 2 2 2" xfId="6256"/>
    <cellStyle name="Свойства элементов измерения 4 3" xfId="4939"/>
    <cellStyle name="Свойства элементов измерения 4 3 2" xfId="5839"/>
    <cellStyle name="Свойства элементов измерения 40" xfId="394"/>
    <cellStyle name="Свойства элементов измерения 40 2" xfId="2574"/>
    <cellStyle name="Свойства элементов измерения 40 2 2" xfId="5513"/>
    <cellStyle name="Свойства элементов измерения 40 2 2 2" xfId="6413"/>
    <cellStyle name="Свойства элементов измерения 40 3" xfId="5095"/>
    <cellStyle name="Свойства элементов измерения 40 3 2" xfId="5995"/>
    <cellStyle name="Свойства элементов измерения 41" xfId="418"/>
    <cellStyle name="Свойства элементов измерения 41 2" xfId="2598"/>
    <cellStyle name="Свойства элементов измерения 41 2 2" xfId="5537"/>
    <cellStyle name="Свойства элементов измерения 41 2 2 2" xfId="6437"/>
    <cellStyle name="Свойства элементов измерения 41 3" xfId="5119"/>
    <cellStyle name="Свойства элементов измерения 41 3 2" xfId="6019"/>
    <cellStyle name="Свойства элементов измерения 42" xfId="376"/>
    <cellStyle name="Свойства элементов измерения 42 2" xfId="2556"/>
    <cellStyle name="Свойства элементов измерения 42 2 2" xfId="5495"/>
    <cellStyle name="Свойства элементов измерения 42 2 2 2" xfId="6395"/>
    <cellStyle name="Свойства элементов измерения 42 3" xfId="5077"/>
    <cellStyle name="Свойства элементов измерения 42 3 2" xfId="5977"/>
    <cellStyle name="Свойства элементов измерения 43" xfId="402"/>
    <cellStyle name="Свойства элементов измерения 43 2" xfId="2582"/>
    <cellStyle name="Свойства элементов измерения 43 2 2" xfId="5521"/>
    <cellStyle name="Свойства элементов измерения 43 2 2 2" xfId="6421"/>
    <cellStyle name="Свойства элементов измерения 43 3" xfId="5103"/>
    <cellStyle name="Свойства элементов измерения 43 3 2" xfId="6003"/>
    <cellStyle name="Свойства элементов измерения 44" xfId="384"/>
    <cellStyle name="Свойства элементов измерения 44 2" xfId="2564"/>
    <cellStyle name="Свойства элементов измерения 44 2 2" xfId="5503"/>
    <cellStyle name="Свойства элементов измерения 44 2 2 2" xfId="6403"/>
    <cellStyle name="Свойства элементов измерения 44 3" xfId="5085"/>
    <cellStyle name="Свойства элементов измерения 44 3 2" xfId="5985"/>
    <cellStyle name="Свойства элементов измерения 45" xfId="404"/>
    <cellStyle name="Свойства элементов измерения 45 2" xfId="2584"/>
    <cellStyle name="Свойства элементов измерения 45 2 2" xfId="5523"/>
    <cellStyle name="Свойства элементов измерения 45 2 2 2" xfId="6423"/>
    <cellStyle name="Свойства элементов измерения 45 3" xfId="5105"/>
    <cellStyle name="Свойства элементов измерения 45 3 2" xfId="6005"/>
    <cellStyle name="Свойства элементов измерения 46" xfId="428"/>
    <cellStyle name="Свойства элементов измерения 46 2" xfId="2608"/>
    <cellStyle name="Свойства элементов измерения 46 2 2" xfId="5547"/>
    <cellStyle name="Свойства элементов измерения 46 2 2 2" xfId="6447"/>
    <cellStyle name="Свойства элементов измерения 46 3" xfId="5129"/>
    <cellStyle name="Свойства элементов измерения 46 3 2" xfId="6029"/>
    <cellStyle name="Свойства элементов измерения 47" xfId="424"/>
    <cellStyle name="Свойства элементов измерения 47 2" xfId="2604"/>
    <cellStyle name="Свойства элементов измерения 47 2 2" xfId="5543"/>
    <cellStyle name="Свойства элементов измерения 47 2 2 2" xfId="6443"/>
    <cellStyle name="Свойства элементов измерения 47 3" xfId="5125"/>
    <cellStyle name="Свойства элементов измерения 47 3 2" xfId="6025"/>
    <cellStyle name="Свойства элементов измерения 48" xfId="449"/>
    <cellStyle name="Свойства элементов измерения 48 2" xfId="2629"/>
    <cellStyle name="Свойства элементов измерения 48 2 2" xfId="5568"/>
    <cellStyle name="Свойства элементов измерения 48 2 2 2" xfId="6468"/>
    <cellStyle name="Свойства элементов измерения 48 3" xfId="5150"/>
    <cellStyle name="Свойства элементов измерения 48 3 2" xfId="6050"/>
    <cellStyle name="Свойства элементов измерения 49" xfId="446"/>
    <cellStyle name="Свойства элементов измерения 49 2" xfId="2626"/>
    <cellStyle name="Свойства элементов измерения 49 2 2" xfId="5565"/>
    <cellStyle name="Свойства элементов измерения 49 2 2 2" xfId="6465"/>
    <cellStyle name="Свойства элементов измерения 49 3" xfId="5147"/>
    <cellStyle name="Свойства элементов измерения 49 3 2" xfId="6047"/>
    <cellStyle name="Свойства элементов измерения 5" xfId="258"/>
    <cellStyle name="Свойства элементов измерения 5 2" xfId="2438"/>
    <cellStyle name="Свойства элементов измерения 5 2 2" xfId="5377"/>
    <cellStyle name="Свойства элементов измерения 5 2 2 2" xfId="6277"/>
    <cellStyle name="Свойства элементов измерения 5 3" xfId="4959"/>
    <cellStyle name="Свойства элементов измерения 5 3 2" xfId="5859"/>
    <cellStyle name="Свойства элементов измерения 50" xfId="439"/>
    <cellStyle name="Свойства элементов измерения 50 2" xfId="2619"/>
    <cellStyle name="Свойства элементов измерения 50 2 2" xfId="5558"/>
    <cellStyle name="Свойства элементов измерения 50 2 2 2" xfId="6458"/>
    <cellStyle name="Свойства элементов измерения 50 3" xfId="5140"/>
    <cellStyle name="Свойства элементов измерения 50 3 2" xfId="6040"/>
    <cellStyle name="Свойства элементов измерения 51" xfId="440"/>
    <cellStyle name="Свойства элементов измерения 51 2" xfId="2620"/>
    <cellStyle name="Свойства элементов измерения 51 2 2" xfId="5559"/>
    <cellStyle name="Свойства элементов измерения 51 2 2 2" xfId="6459"/>
    <cellStyle name="Свойства элементов измерения 51 3" xfId="5141"/>
    <cellStyle name="Свойства элементов измерения 51 3 2" xfId="6041"/>
    <cellStyle name="Свойства элементов измерения 52" xfId="431"/>
    <cellStyle name="Свойства элементов измерения 52 2" xfId="2611"/>
    <cellStyle name="Свойства элементов измерения 52 2 2" xfId="5550"/>
    <cellStyle name="Свойства элементов измерения 52 2 2 2" xfId="6450"/>
    <cellStyle name="Свойства элементов измерения 52 3" xfId="5132"/>
    <cellStyle name="Свойства элементов измерения 52 3 2" xfId="6032"/>
    <cellStyle name="Свойства элементов измерения 53" xfId="454"/>
    <cellStyle name="Свойства элементов измерения 53 2" xfId="2634"/>
    <cellStyle name="Свойства элементов измерения 53 2 2" xfId="5573"/>
    <cellStyle name="Свойства элементов измерения 53 2 2 2" xfId="6473"/>
    <cellStyle name="Свойства элементов измерения 53 3" xfId="5155"/>
    <cellStyle name="Свойства элементов измерения 53 3 2" xfId="6055"/>
    <cellStyle name="Свойства элементов измерения 54" xfId="453"/>
    <cellStyle name="Свойства элементов измерения 54 2" xfId="2633"/>
    <cellStyle name="Свойства элементов измерения 54 2 2" xfId="5572"/>
    <cellStyle name="Свойства элементов измерения 54 2 2 2" xfId="6472"/>
    <cellStyle name="Свойства элементов измерения 54 3" xfId="5154"/>
    <cellStyle name="Свойства элементов измерения 54 3 2" xfId="6054"/>
    <cellStyle name="Свойства элементов измерения 55" xfId="441"/>
    <cellStyle name="Свойства элементов измерения 55 2" xfId="2621"/>
    <cellStyle name="Свойства элементов измерения 55 2 2" xfId="5560"/>
    <cellStyle name="Свойства элементов измерения 55 2 2 2" xfId="6460"/>
    <cellStyle name="Свойства элементов измерения 55 3" xfId="5142"/>
    <cellStyle name="Свойства элементов измерения 55 3 2" xfId="6042"/>
    <cellStyle name="Свойства элементов измерения 56" xfId="370"/>
    <cellStyle name="Свойства элементов измерения 56 2" xfId="2550"/>
    <cellStyle name="Свойства элементов измерения 56 2 2" xfId="5489"/>
    <cellStyle name="Свойства элементов измерения 56 2 2 2" xfId="6389"/>
    <cellStyle name="Свойства элементов измерения 56 3" xfId="5071"/>
    <cellStyle name="Свойства элементов измерения 56 3 2" xfId="5971"/>
    <cellStyle name="Свойства элементов измерения 57" xfId="469"/>
    <cellStyle name="Свойства элементов измерения 57 2" xfId="2649"/>
    <cellStyle name="Свойства элементов измерения 57 2 2" xfId="5588"/>
    <cellStyle name="Свойства элементов измерения 57 2 2 2" xfId="6488"/>
    <cellStyle name="Свойства элементов измерения 57 3" xfId="5170"/>
    <cellStyle name="Свойства элементов измерения 57 3 2" xfId="6070"/>
    <cellStyle name="Свойства элементов измерения 58" xfId="429"/>
    <cellStyle name="Свойства элементов измерения 58 2" xfId="2609"/>
    <cellStyle name="Свойства элементов измерения 58 2 2" xfId="5548"/>
    <cellStyle name="Свойства элементов измерения 58 2 2 2" xfId="6448"/>
    <cellStyle name="Свойства элементов измерения 58 3" xfId="5130"/>
    <cellStyle name="Свойства элементов измерения 58 3 2" xfId="6030"/>
    <cellStyle name="Свойства элементов измерения 59" xfId="471"/>
    <cellStyle name="Свойства элементов измерения 59 2" xfId="2651"/>
    <cellStyle name="Свойства элементов измерения 59 2 2" xfId="5590"/>
    <cellStyle name="Свойства элементов измерения 59 2 2 2" xfId="6490"/>
    <cellStyle name="Свойства элементов измерения 59 3" xfId="5172"/>
    <cellStyle name="Свойства элементов измерения 59 3 2" xfId="6072"/>
    <cellStyle name="Свойства элементов измерения 6" xfId="268"/>
    <cellStyle name="Свойства элементов измерения 6 2" xfId="2448"/>
    <cellStyle name="Свойства элементов измерения 6 2 2" xfId="5387"/>
    <cellStyle name="Свойства элементов измерения 6 2 2 2" xfId="6287"/>
    <cellStyle name="Свойства элементов измерения 6 3" xfId="4969"/>
    <cellStyle name="Свойства элементов измерения 6 3 2" xfId="5869"/>
    <cellStyle name="Свойства элементов измерения 60" xfId="493"/>
    <cellStyle name="Свойства элементов измерения 60 2" xfId="2673"/>
    <cellStyle name="Свойства элементов измерения 60 2 2" xfId="5612"/>
    <cellStyle name="Свойства элементов измерения 60 2 2 2" xfId="6512"/>
    <cellStyle name="Свойства элементов измерения 60 3" xfId="5194"/>
    <cellStyle name="Свойства элементов измерения 60 3 2" xfId="6094"/>
    <cellStyle name="Свойства элементов измерения 61" xfId="481"/>
    <cellStyle name="Свойства элементов измерения 61 2" xfId="2661"/>
    <cellStyle name="Свойства элементов измерения 61 2 2" xfId="5600"/>
    <cellStyle name="Свойства элементов измерения 61 2 2 2" xfId="6500"/>
    <cellStyle name="Свойства элементов измерения 61 3" xfId="5182"/>
    <cellStyle name="Свойства элементов измерения 61 3 2" xfId="6082"/>
    <cellStyle name="Свойства элементов измерения 62" xfId="494"/>
    <cellStyle name="Свойства элементов измерения 62 2" xfId="2674"/>
    <cellStyle name="Свойства элементов измерения 62 2 2" xfId="5613"/>
    <cellStyle name="Свойства элементов измерения 62 2 2 2" xfId="6513"/>
    <cellStyle name="Свойства элементов измерения 62 3" xfId="5195"/>
    <cellStyle name="Свойства элементов измерения 62 3 2" xfId="6095"/>
    <cellStyle name="Свойства элементов измерения 63" xfId="395"/>
    <cellStyle name="Свойства элементов измерения 63 2" xfId="2575"/>
    <cellStyle name="Свойства элементов измерения 63 2 2" xfId="5514"/>
    <cellStyle name="Свойства элементов измерения 63 2 2 2" xfId="6414"/>
    <cellStyle name="Свойства элементов измерения 63 3" xfId="5096"/>
    <cellStyle name="Свойства элементов измерения 63 3 2" xfId="5996"/>
    <cellStyle name="Свойства элементов измерения 64" xfId="500"/>
    <cellStyle name="Свойства элементов измерения 64 2" xfId="2680"/>
    <cellStyle name="Свойства элементов измерения 64 2 2" xfId="5619"/>
    <cellStyle name="Свойства элементов измерения 64 2 2 2" xfId="6519"/>
    <cellStyle name="Свойства элементов измерения 64 3" xfId="5201"/>
    <cellStyle name="Свойства элементов измерения 64 3 2" xfId="6101"/>
    <cellStyle name="Свойства элементов измерения 65" xfId="501"/>
    <cellStyle name="Свойства элементов измерения 65 2" xfId="2681"/>
    <cellStyle name="Свойства элементов измерения 65 2 2" xfId="5620"/>
    <cellStyle name="Свойства элементов измерения 65 2 2 2" xfId="6520"/>
    <cellStyle name="Свойства элементов измерения 65 3" xfId="5202"/>
    <cellStyle name="Свойства элементов измерения 65 3 2" xfId="6102"/>
    <cellStyle name="Свойства элементов измерения 66" xfId="489"/>
    <cellStyle name="Свойства элементов измерения 66 2" xfId="2669"/>
    <cellStyle name="Свойства элементов измерения 66 2 2" xfId="5608"/>
    <cellStyle name="Свойства элементов измерения 66 2 2 2" xfId="6508"/>
    <cellStyle name="Свойства элементов измерения 66 3" xfId="5190"/>
    <cellStyle name="Свойства элементов измерения 66 3 2" xfId="6090"/>
    <cellStyle name="Свойства элементов измерения 67" xfId="509"/>
    <cellStyle name="Свойства элементов измерения 67 2" xfId="2689"/>
    <cellStyle name="Свойства элементов измерения 67 2 2" xfId="5628"/>
    <cellStyle name="Свойства элементов измерения 67 2 2 2" xfId="6528"/>
    <cellStyle name="Свойства элементов измерения 67 3" xfId="5210"/>
    <cellStyle name="Свойства элементов измерения 67 3 2" xfId="6110"/>
    <cellStyle name="Свойства элементов измерения 68" xfId="528"/>
    <cellStyle name="Свойства элементов измерения 68 2" xfId="2708"/>
    <cellStyle name="Свойства элементов измерения 68 2 2" xfId="5647"/>
    <cellStyle name="Свойства элементов измерения 68 2 2 2" xfId="6547"/>
    <cellStyle name="Свойства элементов измерения 68 3" xfId="5229"/>
    <cellStyle name="Свойства элементов измерения 68 3 2" xfId="6129"/>
    <cellStyle name="Свойства элементов измерения 69" xfId="515"/>
    <cellStyle name="Свойства элементов измерения 69 2" xfId="2695"/>
    <cellStyle name="Свойства элементов измерения 69 2 2" xfId="5634"/>
    <cellStyle name="Свойства элементов измерения 69 2 2 2" xfId="6534"/>
    <cellStyle name="Свойства элементов измерения 69 3" xfId="5216"/>
    <cellStyle name="Свойства элементов измерения 69 3 2" xfId="6116"/>
    <cellStyle name="Свойства элементов измерения 7" xfId="263"/>
    <cellStyle name="Свойства элементов измерения 7 2" xfId="2443"/>
    <cellStyle name="Свойства элементов измерения 7 2 2" xfId="5382"/>
    <cellStyle name="Свойства элементов измерения 7 2 2 2" xfId="6282"/>
    <cellStyle name="Свойства элементов измерения 7 3" xfId="4964"/>
    <cellStyle name="Свойства элементов измерения 7 3 2" xfId="5864"/>
    <cellStyle name="Свойства элементов измерения 70" xfId="523"/>
    <cellStyle name="Свойства элементов измерения 70 2" xfId="2703"/>
    <cellStyle name="Свойства элементов измерения 70 2 2" xfId="5642"/>
    <cellStyle name="Свойства элементов измерения 70 2 2 2" xfId="6542"/>
    <cellStyle name="Свойства элементов измерения 70 3" xfId="5224"/>
    <cellStyle name="Свойства элементов измерения 70 3 2" xfId="6124"/>
    <cellStyle name="Свойства элементов измерения 71" xfId="516"/>
    <cellStyle name="Свойства элементов измерения 71 2" xfId="2696"/>
    <cellStyle name="Свойства элементов измерения 71 2 2" xfId="5635"/>
    <cellStyle name="Свойства элементов измерения 71 2 2 2" xfId="6535"/>
    <cellStyle name="Свойства элементов измерения 71 3" xfId="5217"/>
    <cellStyle name="Свойства элементов измерения 71 3 2" xfId="6117"/>
    <cellStyle name="Свойства элементов измерения 72" xfId="525"/>
    <cellStyle name="Свойства элементов измерения 72 2" xfId="2705"/>
    <cellStyle name="Свойства элементов измерения 72 2 2" xfId="5644"/>
    <cellStyle name="Свойства элементов измерения 72 2 2 2" xfId="6544"/>
    <cellStyle name="Свойства элементов измерения 72 3" xfId="5226"/>
    <cellStyle name="Свойства элементов измерения 72 3 2" xfId="6126"/>
    <cellStyle name="Свойства элементов измерения 73" xfId="539"/>
    <cellStyle name="Свойства элементов измерения 73 2" xfId="2719"/>
    <cellStyle name="Свойства элементов измерения 73 2 2" xfId="5658"/>
    <cellStyle name="Свойства элементов измерения 73 2 2 2" xfId="6558"/>
    <cellStyle name="Свойства элементов измерения 73 3" xfId="5240"/>
    <cellStyle name="Свойства элементов измерения 73 3 2" xfId="6140"/>
    <cellStyle name="Свойства элементов измерения 74" xfId="551"/>
    <cellStyle name="Свойства элементов измерения 74 2" xfId="2731"/>
    <cellStyle name="Свойства элементов измерения 74 2 2" xfId="5670"/>
    <cellStyle name="Свойства элементов измерения 74 2 2 2" xfId="6570"/>
    <cellStyle name="Свойства элементов измерения 74 3" xfId="5252"/>
    <cellStyle name="Свойства элементов измерения 74 3 2" xfId="6152"/>
    <cellStyle name="Свойства элементов измерения 75" xfId="542"/>
    <cellStyle name="Свойства элементов измерения 75 2" xfId="2722"/>
    <cellStyle name="Свойства элементов измерения 75 2 2" xfId="5661"/>
    <cellStyle name="Свойства элементов измерения 75 2 2 2" xfId="6561"/>
    <cellStyle name="Свойства элементов измерения 75 3" xfId="5243"/>
    <cellStyle name="Свойства элементов измерения 75 3 2" xfId="6143"/>
    <cellStyle name="Свойства элементов измерения 76" xfId="553"/>
    <cellStyle name="Свойства элементов измерения 76 2" xfId="2733"/>
    <cellStyle name="Свойства элементов измерения 76 2 2" xfId="5672"/>
    <cellStyle name="Свойства элементов измерения 76 2 2 2" xfId="6572"/>
    <cellStyle name="Свойства элементов измерения 76 3" xfId="5254"/>
    <cellStyle name="Свойства элементов измерения 76 3 2" xfId="6154"/>
    <cellStyle name="Свойства элементов измерения 77" xfId="544"/>
    <cellStyle name="Свойства элементов измерения 77 2" xfId="2724"/>
    <cellStyle name="Свойства элементов измерения 77 2 2" xfId="5663"/>
    <cellStyle name="Свойства элементов измерения 77 2 2 2" xfId="6563"/>
    <cellStyle name="Свойства элементов измерения 77 3" xfId="5245"/>
    <cellStyle name="Свойства элементов измерения 77 3 2" xfId="6145"/>
    <cellStyle name="Свойства элементов измерения 78" xfId="561"/>
    <cellStyle name="Свойства элементов измерения 78 2" xfId="2741"/>
    <cellStyle name="Свойства элементов измерения 78 2 2" xfId="5680"/>
    <cellStyle name="Свойства элементов измерения 78 2 2 2" xfId="6580"/>
    <cellStyle name="Свойства элементов измерения 78 3" xfId="5262"/>
    <cellStyle name="Свойства элементов измерения 78 3 2" xfId="6162"/>
    <cellStyle name="Свойства элементов измерения 79" xfId="559"/>
    <cellStyle name="Свойства элементов измерения 79 2" xfId="2739"/>
    <cellStyle name="Свойства элементов измерения 79 2 2" xfId="5678"/>
    <cellStyle name="Свойства элементов измерения 79 2 2 2" xfId="6578"/>
    <cellStyle name="Свойства элементов измерения 79 3" xfId="5260"/>
    <cellStyle name="Свойства элементов измерения 79 3 2" xfId="6160"/>
    <cellStyle name="Свойства элементов измерения 8" xfId="281"/>
    <cellStyle name="Свойства элементов измерения 8 2" xfId="2461"/>
    <cellStyle name="Свойства элементов измерения 8 2 2" xfId="5400"/>
    <cellStyle name="Свойства элементов измерения 8 2 2 2" xfId="6300"/>
    <cellStyle name="Свойства элементов измерения 8 3" xfId="4982"/>
    <cellStyle name="Свойства элементов измерения 8 3 2" xfId="5882"/>
    <cellStyle name="Свойства элементов измерения 80" xfId="2321"/>
    <cellStyle name="Свойства элементов измерения 80 2" xfId="5286"/>
    <cellStyle name="Свойства элементов измерения 80 2 2" xfId="6186"/>
    <cellStyle name="Свойства элементов измерения 81" xfId="2363"/>
    <cellStyle name="Свойства элементов измерения 81 2" xfId="5312"/>
    <cellStyle name="Свойства элементов измерения 81 2 2" xfId="6212"/>
    <cellStyle name="Свойства элементов измерения 82" xfId="3139"/>
    <cellStyle name="Свойства элементов измерения 82 2" xfId="5694"/>
    <cellStyle name="Свойства элементов измерения 82 2 2" xfId="6594"/>
    <cellStyle name="Свойства элементов измерения 83" xfId="3136"/>
    <cellStyle name="Свойства элементов измерения 83 2" xfId="5691"/>
    <cellStyle name="Свойства элементов измерения 83 2 2" xfId="6591"/>
    <cellStyle name="Свойства элементов измерения 84" xfId="3172"/>
    <cellStyle name="Свойства элементов измерения 84 2" xfId="5698"/>
    <cellStyle name="Свойства элементов измерения 84 2 2" xfId="6598"/>
    <cellStyle name="Свойства элементов измерения 85" xfId="4448"/>
    <cellStyle name="Свойства элементов измерения 85 2" xfId="5714"/>
    <cellStyle name="Свойства элементов измерения 85 2 2" xfId="6614"/>
    <cellStyle name="Свойства элементов измерения 86" xfId="4847"/>
    <cellStyle name="Свойства элементов измерения 86 2" xfId="5729"/>
    <cellStyle name="Свойства элементов измерения 86 2 2" xfId="6629"/>
    <cellStyle name="Свойства элементов измерения 87" xfId="4447"/>
    <cellStyle name="Свойства элементов измерения 87 2" xfId="5713"/>
    <cellStyle name="Свойства элементов измерения 87 2 2" xfId="6613"/>
    <cellStyle name="Свойства элементов измерения 88" xfId="3187"/>
    <cellStyle name="Свойства элементов измерения 88 2" xfId="5705"/>
    <cellStyle name="Свойства элементов измерения 88 2 2" xfId="6605"/>
    <cellStyle name="Свойства элементов измерения 89" xfId="3183"/>
    <cellStyle name="Свойства элементов измерения 89 2" xfId="5701"/>
    <cellStyle name="Свойства элементов измерения 89 2 2" xfId="6601"/>
    <cellStyle name="Свойства элементов измерения 9" xfId="265"/>
    <cellStyle name="Свойства элементов измерения 9 2" xfId="2445"/>
    <cellStyle name="Свойства элементов измерения 9 2 2" xfId="5384"/>
    <cellStyle name="Свойства элементов измерения 9 2 2 2" xfId="6284"/>
    <cellStyle name="Свойства элементов измерения 9 3" xfId="4966"/>
    <cellStyle name="Свойства элементов измерения 9 3 2" xfId="5866"/>
    <cellStyle name="Свойства элементов измерения 90" xfId="4870"/>
    <cellStyle name="Свойства элементов измерения 90 2" xfId="5770"/>
    <cellStyle name="Свойства элементов измерения 91" xfId="991"/>
    <cellStyle name="Связанная ячейка 2" xfId="196"/>
    <cellStyle name="Стиль 1" xfId="1430"/>
    <cellStyle name="Текст предупреждения 2" xfId="197"/>
    <cellStyle name="Тысячи [0]_ауп" xfId="14"/>
    <cellStyle name="Тысячи_ауп" xfId="15"/>
    <cellStyle name="Финансовый 10" xfId="67"/>
    <cellStyle name="Финансовый 10 10" xfId="1431"/>
    <cellStyle name="Финансовый 10 11" xfId="1475"/>
    <cellStyle name="Финансовый 10 11 2" xfId="3605"/>
    <cellStyle name="Финансовый 10 12" xfId="1885"/>
    <cellStyle name="Финансовый 10 12 2" xfId="4015"/>
    <cellStyle name="Финансовый 10 13" xfId="2327"/>
    <cellStyle name="Финансовый 10 13 2" xfId="4436"/>
    <cellStyle name="Финансовый 10 14" xfId="3176"/>
    <cellStyle name="Финансовый 10 15" xfId="990"/>
    <cellStyle name="Финансовый 10 2" xfId="577"/>
    <cellStyle name="Финансовый 10 2 10" xfId="1010"/>
    <cellStyle name="Финансовый 10 2 2" xfId="650"/>
    <cellStyle name="Финансовый 10 2 2 2" xfId="845"/>
    <cellStyle name="Финансовый 10 2 2 2 2" xfId="1753"/>
    <cellStyle name="Финансовый 10 2 2 2 2 2" xfId="3883"/>
    <cellStyle name="Финансовый 10 2 2 2 3" xfId="2163"/>
    <cellStyle name="Финансовый 10 2 2 2 3 2" xfId="4293"/>
    <cellStyle name="Финансовый 10 2 2 2 4" xfId="3017"/>
    <cellStyle name="Финансовый 10 2 2 2 4 2" xfId="4724"/>
    <cellStyle name="Финансовый 10 2 2 2 5" xfId="3460"/>
    <cellStyle name="Финансовый 10 2 2 2 6" xfId="1272"/>
    <cellStyle name="Финансовый 10 2 2 3" xfId="1558"/>
    <cellStyle name="Финансовый 10 2 2 3 2" xfId="3688"/>
    <cellStyle name="Финансовый 10 2 2 4" xfId="1968"/>
    <cellStyle name="Финансовый 10 2 2 4 2" xfId="4098"/>
    <cellStyle name="Финансовый 10 2 2 5" xfId="2822"/>
    <cellStyle name="Финансовый 10 2 2 5 2" xfId="4529"/>
    <cellStyle name="Финансовый 10 2 2 6" xfId="3265"/>
    <cellStyle name="Финансовый 10 2 2 7" xfId="1077"/>
    <cellStyle name="Финансовый 10 2 3" xfId="715"/>
    <cellStyle name="Финансовый 10 2 3 2" xfId="1623"/>
    <cellStyle name="Финансовый 10 2 3 2 2" xfId="3753"/>
    <cellStyle name="Финансовый 10 2 3 3" xfId="2033"/>
    <cellStyle name="Финансовый 10 2 3 3 2" xfId="4163"/>
    <cellStyle name="Финансовый 10 2 3 4" xfId="2887"/>
    <cellStyle name="Финансовый 10 2 3 4 2" xfId="4594"/>
    <cellStyle name="Финансовый 10 2 3 5" xfId="3330"/>
    <cellStyle name="Финансовый 10 2 3 6" xfId="1142"/>
    <cellStyle name="Финансовый 10 2 4" xfId="780"/>
    <cellStyle name="Финансовый 10 2 4 2" xfId="1688"/>
    <cellStyle name="Финансовый 10 2 4 2 2" xfId="3818"/>
    <cellStyle name="Финансовый 10 2 4 3" xfId="2098"/>
    <cellStyle name="Финансовый 10 2 4 3 2" xfId="4228"/>
    <cellStyle name="Финансовый 10 2 4 4" xfId="2952"/>
    <cellStyle name="Финансовый 10 2 4 4 2" xfId="4659"/>
    <cellStyle name="Финансовый 10 2 4 5" xfId="3395"/>
    <cellStyle name="Финансовый 10 2 4 6" xfId="1207"/>
    <cellStyle name="Финансовый 10 2 5" xfId="910"/>
    <cellStyle name="Финансовый 10 2 5 2" xfId="1818"/>
    <cellStyle name="Финансовый 10 2 5 2 2" xfId="3948"/>
    <cellStyle name="Финансовый 10 2 5 3" xfId="2228"/>
    <cellStyle name="Финансовый 10 2 5 3 2" xfId="4358"/>
    <cellStyle name="Финансовый 10 2 5 4" xfId="3082"/>
    <cellStyle name="Финансовый 10 2 5 4 2" xfId="4789"/>
    <cellStyle name="Финансовый 10 2 5 5" xfId="3525"/>
    <cellStyle name="Финансовый 10 2 5 6" xfId="1337"/>
    <cellStyle name="Финансовый 10 2 6" xfId="1493"/>
    <cellStyle name="Финансовый 10 2 6 2" xfId="3623"/>
    <cellStyle name="Финансовый 10 2 7" xfId="1903"/>
    <cellStyle name="Финансовый 10 2 7 2" xfId="4033"/>
    <cellStyle name="Финансовый 10 2 8" xfId="2757"/>
    <cellStyle name="Финансовый 10 2 8 2" xfId="4464"/>
    <cellStyle name="Финансовый 10 2 9" xfId="3200"/>
    <cellStyle name="Финансовый 10 3" xfId="587"/>
    <cellStyle name="Финансовый 10 3 10" xfId="1020"/>
    <cellStyle name="Финансовый 10 3 2" xfId="660"/>
    <cellStyle name="Финансовый 10 3 2 2" xfId="855"/>
    <cellStyle name="Финансовый 10 3 2 2 2" xfId="1763"/>
    <cellStyle name="Финансовый 10 3 2 2 2 2" xfId="3893"/>
    <cellStyle name="Финансовый 10 3 2 2 3" xfId="2173"/>
    <cellStyle name="Финансовый 10 3 2 2 3 2" xfId="4303"/>
    <cellStyle name="Финансовый 10 3 2 2 4" xfId="3027"/>
    <cellStyle name="Финансовый 10 3 2 2 4 2" xfId="4734"/>
    <cellStyle name="Финансовый 10 3 2 2 5" xfId="3470"/>
    <cellStyle name="Финансовый 10 3 2 2 6" xfId="1282"/>
    <cellStyle name="Финансовый 10 3 2 3" xfId="1568"/>
    <cellStyle name="Финансовый 10 3 2 3 2" xfId="3698"/>
    <cellStyle name="Финансовый 10 3 2 4" xfId="1978"/>
    <cellStyle name="Финансовый 10 3 2 4 2" xfId="4108"/>
    <cellStyle name="Финансовый 10 3 2 5" xfId="2832"/>
    <cellStyle name="Финансовый 10 3 2 5 2" xfId="4539"/>
    <cellStyle name="Финансовый 10 3 2 6" xfId="3275"/>
    <cellStyle name="Финансовый 10 3 2 7" xfId="1087"/>
    <cellStyle name="Финансовый 10 3 3" xfId="725"/>
    <cellStyle name="Финансовый 10 3 3 2" xfId="1633"/>
    <cellStyle name="Финансовый 10 3 3 2 2" xfId="3763"/>
    <cellStyle name="Финансовый 10 3 3 3" xfId="2043"/>
    <cellStyle name="Финансовый 10 3 3 3 2" xfId="4173"/>
    <cellStyle name="Финансовый 10 3 3 4" xfId="2897"/>
    <cellStyle name="Финансовый 10 3 3 4 2" xfId="4604"/>
    <cellStyle name="Финансовый 10 3 3 5" xfId="3340"/>
    <cellStyle name="Финансовый 10 3 3 6" xfId="1152"/>
    <cellStyle name="Финансовый 10 3 4" xfId="790"/>
    <cellStyle name="Финансовый 10 3 4 2" xfId="1698"/>
    <cellStyle name="Финансовый 10 3 4 2 2" xfId="3828"/>
    <cellStyle name="Финансовый 10 3 4 3" xfId="2108"/>
    <cellStyle name="Финансовый 10 3 4 3 2" xfId="4238"/>
    <cellStyle name="Финансовый 10 3 4 4" xfId="2962"/>
    <cellStyle name="Финансовый 10 3 4 4 2" xfId="4669"/>
    <cellStyle name="Финансовый 10 3 4 5" xfId="3405"/>
    <cellStyle name="Финансовый 10 3 4 6" xfId="1217"/>
    <cellStyle name="Финансовый 10 3 5" xfId="920"/>
    <cellStyle name="Финансовый 10 3 5 2" xfId="1828"/>
    <cellStyle name="Финансовый 10 3 5 2 2" xfId="3958"/>
    <cellStyle name="Финансовый 10 3 5 3" xfId="2238"/>
    <cellStyle name="Финансовый 10 3 5 3 2" xfId="4368"/>
    <cellStyle name="Финансовый 10 3 5 4" xfId="3092"/>
    <cellStyle name="Финансовый 10 3 5 4 2" xfId="4799"/>
    <cellStyle name="Финансовый 10 3 5 5" xfId="3535"/>
    <cellStyle name="Финансовый 10 3 5 6" xfId="1347"/>
    <cellStyle name="Финансовый 10 3 6" xfId="1503"/>
    <cellStyle name="Финансовый 10 3 6 2" xfId="3633"/>
    <cellStyle name="Финансовый 10 3 7" xfId="1913"/>
    <cellStyle name="Финансовый 10 3 7 2" xfId="4043"/>
    <cellStyle name="Финансовый 10 3 8" xfId="2767"/>
    <cellStyle name="Финансовый 10 3 8 2" xfId="4474"/>
    <cellStyle name="Финансовый 10 3 9" xfId="3210"/>
    <cellStyle name="Финансовый 10 4" xfId="594"/>
    <cellStyle name="Финансовый 10 5" xfId="608"/>
    <cellStyle name="Финансовый 10 5 10" xfId="1035"/>
    <cellStyle name="Финансовый 10 5 2" xfId="674"/>
    <cellStyle name="Финансовый 10 5 2 2" xfId="869"/>
    <cellStyle name="Финансовый 10 5 2 2 2" xfId="1777"/>
    <cellStyle name="Финансовый 10 5 2 2 2 2" xfId="3907"/>
    <cellStyle name="Финансовый 10 5 2 2 3" xfId="2187"/>
    <cellStyle name="Финансовый 10 5 2 2 3 2" xfId="4317"/>
    <cellStyle name="Финансовый 10 5 2 2 4" xfId="3041"/>
    <cellStyle name="Финансовый 10 5 2 2 4 2" xfId="4748"/>
    <cellStyle name="Финансовый 10 5 2 2 5" xfId="3484"/>
    <cellStyle name="Финансовый 10 5 2 2 6" xfId="1296"/>
    <cellStyle name="Финансовый 10 5 2 3" xfId="1582"/>
    <cellStyle name="Финансовый 10 5 2 3 2" xfId="3712"/>
    <cellStyle name="Финансовый 10 5 2 4" xfId="1992"/>
    <cellStyle name="Финансовый 10 5 2 4 2" xfId="4122"/>
    <cellStyle name="Финансовый 10 5 2 5" xfId="2846"/>
    <cellStyle name="Финансовый 10 5 2 5 2" xfId="4553"/>
    <cellStyle name="Финансовый 10 5 2 6" xfId="3289"/>
    <cellStyle name="Финансовый 10 5 2 7" xfId="1101"/>
    <cellStyle name="Финансовый 10 5 3" xfId="739"/>
    <cellStyle name="Финансовый 10 5 3 2" xfId="1647"/>
    <cellStyle name="Финансовый 10 5 3 2 2" xfId="3777"/>
    <cellStyle name="Финансовый 10 5 3 3" xfId="2057"/>
    <cellStyle name="Финансовый 10 5 3 3 2" xfId="4187"/>
    <cellStyle name="Финансовый 10 5 3 4" xfId="2911"/>
    <cellStyle name="Финансовый 10 5 3 4 2" xfId="4618"/>
    <cellStyle name="Финансовый 10 5 3 5" xfId="3354"/>
    <cellStyle name="Финансовый 10 5 3 6" xfId="1166"/>
    <cellStyle name="Финансовый 10 5 4" xfId="804"/>
    <cellStyle name="Финансовый 10 5 4 2" xfId="1712"/>
    <cellStyle name="Финансовый 10 5 4 2 2" xfId="3842"/>
    <cellStyle name="Финансовый 10 5 4 3" xfId="2122"/>
    <cellStyle name="Финансовый 10 5 4 3 2" xfId="4252"/>
    <cellStyle name="Финансовый 10 5 4 4" xfId="2976"/>
    <cellStyle name="Финансовый 10 5 4 4 2" xfId="4683"/>
    <cellStyle name="Финансовый 10 5 4 5" xfId="3419"/>
    <cellStyle name="Финансовый 10 5 4 6" xfId="1231"/>
    <cellStyle name="Финансовый 10 5 5" xfId="934"/>
    <cellStyle name="Финансовый 10 5 5 2" xfId="1842"/>
    <cellStyle name="Финансовый 10 5 5 2 2" xfId="3972"/>
    <cellStyle name="Финансовый 10 5 5 3" xfId="2252"/>
    <cellStyle name="Финансовый 10 5 5 3 2" xfId="4382"/>
    <cellStyle name="Финансовый 10 5 5 4" xfId="3106"/>
    <cellStyle name="Финансовый 10 5 5 4 2" xfId="4813"/>
    <cellStyle name="Финансовый 10 5 5 5" xfId="3549"/>
    <cellStyle name="Финансовый 10 5 5 6" xfId="1361"/>
    <cellStyle name="Финансовый 10 5 6" xfId="1517"/>
    <cellStyle name="Финансовый 10 5 6 2" xfId="3647"/>
    <cellStyle name="Финансовый 10 5 7" xfId="1927"/>
    <cellStyle name="Финансовый 10 5 7 2" xfId="4057"/>
    <cellStyle name="Финансовый 10 5 8" xfId="2781"/>
    <cellStyle name="Финансовый 10 5 8 2" xfId="4488"/>
    <cellStyle name="Финансовый 10 5 9" xfId="3224"/>
    <cellStyle name="Финансовый 10 6" xfId="632"/>
    <cellStyle name="Финансовый 10 6 2" xfId="827"/>
    <cellStyle name="Финансовый 10 6 2 2" xfId="1735"/>
    <cellStyle name="Финансовый 10 6 2 2 2" xfId="3865"/>
    <cellStyle name="Финансовый 10 6 2 3" xfId="2145"/>
    <cellStyle name="Финансовый 10 6 2 3 2" xfId="4275"/>
    <cellStyle name="Финансовый 10 6 2 4" xfId="2999"/>
    <cellStyle name="Финансовый 10 6 2 4 2" xfId="4706"/>
    <cellStyle name="Финансовый 10 6 2 5" xfId="3442"/>
    <cellStyle name="Финансовый 10 6 2 6" xfId="1254"/>
    <cellStyle name="Финансовый 10 6 3" xfId="1540"/>
    <cellStyle name="Финансовый 10 6 3 2" xfId="3670"/>
    <cellStyle name="Финансовый 10 6 4" xfId="1950"/>
    <cellStyle name="Финансовый 10 6 4 2" xfId="4080"/>
    <cellStyle name="Финансовый 10 6 5" xfId="2804"/>
    <cellStyle name="Финансовый 10 6 5 2" xfId="4511"/>
    <cellStyle name="Финансовый 10 6 6" xfId="3247"/>
    <cellStyle name="Финансовый 10 6 7" xfId="1059"/>
    <cellStyle name="Финансовый 10 7" xfId="697"/>
    <cellStyle name="Финансовый 10 7 2" xfId="1605"/>
    <cellStyle name="Финансовый 10 7 2 2" xfId="3735"/>
    <cellStyle name="Финансовый 10 7 3" xfId="2015"/>
    <cellStyle name="Финансовый 10 7 3 2" xfId="4145"/>
    <cellStyle name="Финансовый 10 7 4" xfId="2869"/>
    <cellStyle name="Финансовый 10 7 4 2" xfId="4576"/>
    <cellStyle name="Финансовый 10 7 5" xfId="3312"/>
    <cellStyle name="Финансовый 10 7 6" xfId="1124"/>
    <cellStyle name="Финансовый 10 8" xfId="762"/>
    <cellStyle name="Финансовый 10 8 2" xfId="1670"/>
    <cellStyle name="Финансовый 10 8 2 2" xfId="3800"/>
    <cellStyle name="Финансовый 10 8 3" xfId="2080"/>
    <cellStyle name="Финансовый 10 8 3 2" xfId="4210"/>
    <cellStyle name="Финансовый 10 8 4" xfId="2934"/>
    <cellStyle name="Финансовый 10 8 4 2" xfId="4641"/>
    <cellStyle name="Финансовый 10 8 5" xfId="3377"/>
    <cellStyle name="Финансовый 10 8 6" xfId="1189"/>
    <cellStyle name="Финансовый 10 9" xfId="892"/>
    <cellStyle name="Финансовый 10 9 2" xfId="1800"/>
    <cellStyle name="Финансовый 10 9 2 2" xfId="3930"/>
    <cellStyle name="Финансовый 10 9 3" xfId="2210"/>
    <cellStyle name="Финансовый 10 9 3 2" xfId="4340"/>
    <cellStyle name="Финансовый 10 9 4" xfId="3064"/>
    <cellStyle name="Финансовый 10 9 4 2" xfId="4771"/>
    <cellStyle name="Финансовый 10 9 5" xfId="3507"/>
    <cellStyle name="Финансовый 10 9 6" xfId="1319"/>
    <cellStyle name="Финансовый 11" xfId="599"/>
    <cellStyle name="Финансовый 11 2" xfId="1026"/>
    <cellStyle name="Финансовый 11 3" xfId="951"/>
    <cellStyle name="Финансовый 12" xfId="979"/>
    <cellStyle name="Финансовый 12 2" xfId="1443"/>
    <cellStyle name="Финансовый 13" xfId="952"/>
    <cellStyle name="Финансовый 14" xfId="6640"/>
    <cellStyle name="Финансовый 15" xfId="6642"/>
    <cellStyle name="Финансовый 2" xfId="16"/>
    <cellStyle name="Финансовый 2 2" xfId="17"/>
    <cellStyle name="Финансовый 2 2 2" xfId="97"/>
    <cellStyle name="Финансовый 2 3" xfId="108"/>
    <cellStyle name="Финансовый 2 4" xfId="199"/>
    <cellStyle name="Финансовый 2 5" xfId="237"/>
    <cellStyle name="Финансовый 2 6" xfId="57"/>
    <cellStyle name="Финансовый 3" xfId="18"/>
    <cellStyle name="Финансовый 3 2" xfId="66"/>
    <cellStyle name="Финансовый 3 2 2" xfId="99"/>
    <cellStyle name="Финансовый 3 2 3" xfId="131"/>
    <cellStyle name="Финансовый 3 2 4" xfId="201"/>
    <cellStyle name="Финансовый 3 2 5" xfId="239"/>
    <cellStyle name="Финансовый 3 3" xfId="98"/>
    <cellStyle name="Финансовый 3 4" xfId="123"/>
    <cellStyle name="Финансовый 3 5" xfId="200"/>
    <cellStyle name="Финансовый 3 6" xfId="238"/>
    <cellStyle name="Финансовый 3 6 2" xfId="593"/>
    <cellStyle name="Финансовый 3 7" xfId="62"/>
    <cellStyle name="Финансовый 3 7 2" xfId="597"/>
    <cellStyle name="Финансовый 3 8" xfId="1432"/>
    <cellStyle name="Финансовый 4" xfId="19"/>
    <cellStyle name="Финансовый 4 2" xfId="69"/>
    <cellStyle name="Финансовый 4 3" xfId="1433"/>
    <cellStyle name="Финансовый 5" xfId="20"/>
    <cellStyle name="Финансовый 5 2" xfId="86"/>
    <cellStyle name="Финансовый 6" xfId="21"/>
    <cellStyle name="Финансовый 6 2" xfId="116"/>
    <cellStyle name="Финансовый 7" xfId="22"/>
    <cellStyle name="Финансовый 7 2" xfId="198"/>
    <cellStyle name="Финансовый 8" xfId="23"/>
    <cellStyle name="Финансовый 8 2" xfId="223"/>
    <cellStyle name="Финансовый 8 2 10" xfId="1477"/>
    <cellStyle name="Финансовый 8 2 10 2" xfId="3607"/>
    <cellStyle name="Финансовый 8 2 11" xfId="1887"/>
    <cellStyle name="Финансовый 8 2 11 2" xfId="4017"/>
    <cellStyle name="Финансовый 8 2 12" xfId="2410"/>
    <cellStyle name="Финансовый 8 2 12 2" xfId="4441"/>
    <cellStyle name="Финансовый 8 2 13" xfId="3179"/>
    <cellStyle name="Финансовый 8 2 14" xfId="993"/>
    <cellStyle name="Финансовый 8 2 2" xfId="578"/>
    <cellStyle name="Финансовый 8 2 2 10" xfId="1011"/>
    <cellStyle name="Финансовый 8 2 2 2" xfId="651"/>
    <cellStyle name="Финансовый 8 2 2 2 2" xfId="846"/>
    <cellStyle name="Финансовый 8 2 2 2 2 2" xfId="1754"/>
    <cellStyle name="Финансовый 8 2 2 2 2 2 2" xfId="3884"/>
    <cellStyle name="Финансовый 8 2 2 2 2 3" xfId="2164"/>
    <cellStyle name="Финансовый 8 2 2 2 2 3 2" xfId="4294"/>
    <cellStyle name="Финансовый 8 2 2 2 2 4" xfId="3018"/>
    <cellStyle name="Финансовый 8 2 2 2 2 4 2" xfId="4725"/>
    <cellStyle name="Финансовый 8 2 2 2 2 5" xfId="3461"/>
    <cellStyle name="Финансовый 8 2 2 2 2 6" xfId="1273"/>
    <cellStyle name="Финансовый 8 2 2 2 3" xfId="1559"/>
    <cellStyle name="Финансовый 8 2 2 2 3 2" xfId="3689"/>
    <cellStyle name="Финансовый 8 2 2 2 4" xfId="1969"/>
    <cellStyle name="Финансовый 8 2 2 2 4 2" xfId="4099"/>
    <cellStyle name="Финансовый 8 2 2 2 5" xfId="2823"/>
    <cellStyle name="Финансовый 8 2 2 2 5 2" xfId="4530"/>
    <cellStyle name="Финансовый 8 2 2 2 6" xfId="3266"/>
    <cellStyle name="Финансовый 8 2 2 2 7" xfId="1078"/>
    <cellStyle name="Финансовый 8 2 2 3" xfId="716"/>
    <cellStyle name="Финансовый 8 2 2 3 2" xfId="1624"/>
    <cellStyle name="Финансовый 8 2 2 3 2 2" xfId="3754"/>
    <cellStyle name="Финансовый 8 2 2 3 3" xfId="2034"/>
    <cellStyle name="Финансовый 8 2 2 3 3 2" xfId="4164"/>
    <cellStyle name="Финансовый 8 2 2 3 4" xfId="2888"/>
    <cellStyle name="Финансовый 8 2 2 3 4 2" xfId="4595"/>
    <cellStyle name="Финансовый 8 2 2 3 5" xfId="3331"/>
    <cellStyle name="Финансовый 8 2 2 3 6" xfId="1143"/>
    <cellStyle name="Финансовый 8 2 2 4" xfId="781"/>
    <cellStyle name="Финансовый 8 2 2 4 2" xfId="1689"/>
    <cellStyle name="Финансовый 8 2 2 4 2 2" xfId="3819"/>
    <cellStyle name="Финансовый 8 2 2 4 3" xfId="2099"/>
    <cellStyle name="Финансовый 8 2 2 4 3 2" xfId="4229"/>
    <cellStyle name="Финансовый 8 2 2 4 4" xfId="2953"/>
    <cellStyle name="Финансовый 8 2 2 4 4 2" xfId="4660"/>
    <cellStyle name="Финансовый 8 2 2 4 5" xfId="3396"/>
    <cellStyle name="Финансовый 8 2 2 4 6" xfId="1208"/>
    <cellStyle name="Финансовый 8 2 2 5" xfId="911"/>
    <cellStyle name="Финансовый 8 2 2 5 2" xfId="1819"/>
    <cellStyle name="Финансовый 8 2 2 5 2 2" xfId="3949"/>
    <cellStyle name="Финансовый 8 2 2 5 3" xfId="2229"/>
    <cellStyle name="Финансовый 8 2 2 5 3 2" xfId="4359"/>
    <cellStyle name="Финансовый 8 2 2 5 4" xfId="3083"/>
    <cellStyle name="Финансовый 8 2 2 5 4 2" xfId="4790"/>
    <cellStyle name="Финансовый 8 2 2 5 5" xfId="3526"/>
    <cellStyle name="Финансовый 8 2 2 5 6" xfId="1338"/>
    <cellStyle name="Финансовый 8 2 2 6" xfId="1494"/>
    <cellStyle name="Финансовый 8 2 2 6 2" xfId="3624"/>
    <cellStyle name="Финансовый 8 2 2 7" xfId="1904"/>
    <cellStyle name="Финансовый 8 2 2 7 2" xfId="4034"/>
    <cellStyle name="Финансовый 8 2 2 8" xfId="2758"/>
    <cellStyle name="Финансовый 8 2 2 8 2" xfId="4465"/>
    <cellStyle name="Финансовый 8 2 2 9" xfId="3201"/>
    <cellStyle name="Финансовый 8 2 3" xfId="589"/>
    <cellStyle name="Финансовый 8 2 3 10" xfId="1022"/>
    <cellStyle name="Финансовый 8 2 3 2" xfId="662"/>
    <cellStyle name="Финансовый 8 2 3 2 2" xfId="857"/>
    <cellStyle name="Финансовый 8 2 3 2 2 2" xfId="1765"/>
    <cellStyle name="Финансовый 8 2 3 2 2 2 2" xfId="3895"/>
    <cellStyle name="Финансовый 8 2 3 2 2 3" xfId="2175"/>
    <cellStyle name="Финансовый 8 2 3 2 2 3 2" xfId="4305"/>
    <cellStyle name="Финансовый 8 2 3 2 2 4" xfId="3029"/>
    <cellStyle name="Финансовый 8 2 3 2 2 4 2" xfId="4736"/>
    <cellStyle name="Финансовый 8 2 3 2 2 5" xfId="3472"/>
    <cellStyle name="Финансовый 8 2 3 2 2 6" xfId="1284"/>
    <cellStyle name="Финансовый 8 2 3 2 3" xfId="1570"/>
    <cellStyle name="Финансовый 8 2 3 2 3 2" xfId="3700"/>
    <cellStyle name="Финансовый 8 2 3 2 4" xfId="1980"/>
    <cellStyle name="Финансовый 8 2 3 2 4 2" xfId="4110"/>
    <cellStyle name="Финансовый 8 2 3 2 5" xfId="2834"/>
    <cellStyle name="Финансовый 8 2 3 2 5 2" xfId="4541"/>
    <cellStyle name="Финансовый 8 2 3 2 6" xfId="3277"/>
    <cellStyle name="Финансовый 8 2 3 2 7" xfId="1089"/>
    <cellStyle name="Финансовый 8 2 3 3" xfId="727"/>
    <cellStyle name="Финансовый 8 2 3 3 2" xfId="1635"/>
    <cellStyle name="Финансовый 8 2 3 3 2 2" xfId="3765"/>
    <cellStyle name="Финансовый 8 2 3 3 3" xfId="2045"/>
    <cellStyle name="Финансовый 8 2 3 3 3 2" xfId="4175"/>
    <cellStyle name="Финансовый 8 2 3 3 4" xfId="2899"/>
    <cellStyle name="Финансовый 8 2 3 3 4 2" xfId="4606"/>
    <cellStyle name="Финансовый 8 2 3 3 5" xfId="3342"/>
    <cellStyle name="Финансовый 8 2 3 3 6" xfId="1154"/>
    <cellStyle name="Финансовый 8 2 3 4" xfId="792"/>
    <cellStyle name="Финансовый 8 2 3 4 2" xfId="1700"/>
    <cellStyle name="Финансовый 8 2 3 4 2 2" xfId="3830"/>
    <cellStyle name="Финансовый 8 2 3 4 3" xfId="2110"/>
    <cellStyle name="Финансовый 8 2 3 4 3 2" xfId="4240"/>
    <cellStyle name="Финансовый 8 2 3 4 4" xfId="2964"/>
    <cellStyle name="Финансовый 8 2 3 4 4 2" xfId="4671"/>
    <cellStyle name="Финансовый 8 2 3 4 5" xfId="3407"/>
    <cellStyle name="Финансовый 8 2 3 4 6" xfId="1219"/>
    <cellStyle name="Финансовый 8 2 3 5" xfId="922"/>
    <cellStyle name="Финансовый 8 2 3 5 2" xfId="1830"/>
    <cellStyle name="Финансовый 8 2 3 5 2 2" xfId="3960"/>
    <cellStyle name="Финансовый 8 2 3 5 3" xfId="2240"/>
    <cellStyle name="Финансовый 8 2 3 5 3 2" xfId="4370"/>
    <cellStyle name="Финансовый 8 2 3 5 4" xfId="3094"/>
    <cellStyle name="Финансовый 8 2 3 5 4 2" xfId="4801"/>
    <cellStyle name="Финансовый 8 2 3 5 5" xfId="3537"/>
    <cellStyle name="Финансовый 8 2 3 5 6" xfId="1349"/>
    <cellStyle name="Финансовый 8 2 3 6" xfId="1505"/>
    <cellStyle name="Финансовый 8 2 3 6 2" xfId="3635"/>
    <cellStyle name="Финансовый 8 2 3 7" xfId="1915"/>
    <cellStyle name="Финансовый 8 2 3 7 2" xfId="4045"/>
    <cellStyle name="Финансовый 8 2 3 8" xfId="2769"/>
    <cellStyle name="Финансовый 8 2 3 8 2" xfId="4476"/>
    <cellStyle name="Финансовый 8 2 3 9" xfId="3212"/>
    <cellStyle name="Финансовый 8 2 4" xfId="598"/>
    <cellStyle name="Финансовый 8 2 5" xfId="610"/>
    <cellStyle name="Финансовый 8 2 5 10" xfId="1037"/>
    <cellStyle name="Финансовый 8 2 5 2" xfId="676"/>
    <cellStyle name="Финансовый 8 2 5 2 2" xfId="871"/>
    <cellStyle name="Финансовый 8 2 5 2 2 2" xfId="1779"/>
    <cellStyle name="Финансовый 8 2 5 2 2 2 2" xfId="3909"/>
    <cellStyle name="Финансовый 8 2 5 2 2 3" xfId="2189"/>
    <cellStyle name="Финансовый 8 2 5 2 2 3 2" xfId="4319"/>
    <cellStyle name="Финансовый 8 2 5 2 2 4" xfId="3043"/>
    <cellStyle name="Финансовый 8 2 5 2 2 4 2" xfId="4750"/>
    <cellStyle name="Финансовый 8 2 5 2 2 5" xfId="3486"/>
    <cellStyle name="Финансовый 8 2 5 2 2 6" xfId="1298"/>
    <cellStyle name="Финансовый 8 2 5 2 3" xfId="1584"/>
    <cellStyle name="Финансовый 8 2 5 2 3 2" xfId="3714"/>
    <cellStyle name="Финансовый 8 2 5 2 4" xfId="1994"/>
    <cellStyle name="Финансовый 8 2 5 2 4 2" xfId="4124"/>
    <cellStyle name="Финансовый 8 2 5 2 5" xfId="2848"/>
    <cellStyle name="Финансовый 8 2 5 2 5 2" xfId="4555"/>
    <cellStyle name="Финансовый 8 2 5 2 6" xfId="3291"/>
    <cellStyle name="Финансовый 8 2 5 2 7" xfId="1103"/>
    <cellStyle name="Финансовый 8 2 5 3" xfId="741"/>
    <cellStyle name="Финансовый 8 2 5 3 2" xfId="1649"/>
    <cellStyle name="Финансовый 8 2 5 3 2 2" xfId="3779"/>
    <cellStyle name="Финансовый 8 2 5 3 3" xfId="2059"/>
    <cellStyle name="Финансовый 8 2 5 3 3 2" xfId="4189"/>
    <cellStyle name="Финансовый 8 2 5 3 4" xfId="2913"/>
    <cellStyle name="Финансовый 8 2 5 3 4 2" xfId="4620"/>
    <cellStyle name="Финансовый 8 2 5 3 5" xfId="3356"/>
    <cellStyle name="Финансовый 8 2 5 3 6" xfId="1168"/>
    <cellStyle name="Финансовый 8 2 5 4" xfId="806"/>
    <cellStyle name="Финансовый 8 2 5 4 2" xfId="1714"/>
    <cellStyle name="Финансовый 8 2 5 4 2 2" xfId="3844"/>
    <cellStyle name="Финансовый 8 2 5 4 3" xfId="2124"/>
    <cellStyle name="Финансовый 8 2 5 4 3 2" xfId="4254"/>
    <cellStyle name="Финансовый 8 2 5 4 4" xfId="2978"/>
    <cellStyle name="Финансовый 8 2 5 4 4 2" xfId="4685"/>
    <cellStyle name="Финансовый 8 2 5 4 5" xfId="3421"/>
    <cellStyle name="Финансовый 8 2 5 4 6" xfId="1233"/>
    <cellStyle name="Финансовый 8 2 5 5" xfId="936"/>
    <cellStyle name="Финансовый 8 2 5 5 2" xfId="1844"/>
    <cellStyle name="Финансовый 8 2 5 5 2 2" xfId="3974"/>
    <cellStyle name="Финансовый 8 2 5 5 3" xfId="2254"/>
    <cellStyle name="Финансовый 8 2 5 5 3 2" xfId="4384"/>
    <cellStyle name="Финансовый 8 2 5 5 4" xfId="3108"/>
    <cellStyle name="Финансовый 8 2 5 5 4 2" xfId="4815"/>
    <cellStyle name="Финансовый 8 2 5 5 5" xfId="3551"/>
    <cellStyle name="Финансовый 8 2 5 5 6" xfId="1363"/>
    <cellStyle name="Финансовый 8 2 5 6" xfId="1519"/>
    <cellStyle name="Финансовый 8 2 5 6 2" xfId="3649"/>
    <cellStyle name="Финансовый 8 2 5 7" xfId="1929"/>
    <cellStyle name="Финансовый 8 2 5 7 2" xfId="4059"/>
    <cellStyle name="Финансовый 8 2 5 8" xfId="2783"/>
    <cellStyle name="Финансовый 8 2 5 8 2" xfId="4490"/>
    <cellStyle name="Финансовый 8 2 5 9" xfId="3226"/>
    <cellStyle name="Финансовый 8 2 6" xfId="634"/>
    <cellStyle name="Финансовый 8 2 6 2" xfId="829"/>
    <cellStyle name="Финансовый 8 2 6 2 2" xfId="1737"/>
    <cellStyle name="Финансовый 8 2 6 2 2 2" xfId="3867"/>
    <cellStyle name="Финансовый 8 2 6 2 3" xfId="2147"/>
    <cellStyle name="Финансовый 8 2 6 2 3 2" xfId="4277"/>
    <cellStyle name="Финансовый 8 2 6 2 4" xfId="3001"/>
    <cellStyle name="Финансовый 8 2 6 2 4 2" xfId="4708"/>
    <cellStyle name="Финансовый 8 2 6 2 5" xfId="3444"/>
    <cellStyle name="Финансовый 8 2 6 2 6" xfId="1256"/>
    <cellStyle name="Финансовый 8 2 6 3" xfId="1542"/>
    <cellStyle name="Финансовый 8 2 6 3 2" xfId="3672"/>
    <cellStyle name="Финансовый 8 2 6 4" xfId="1952"/>
    <cellStyle name="Финансовый 8 2 6 4 2" xfId="4082"/>
    <cellStyle name="Финансовый 8 2 6 5" xfId="2806"/>
    <cellStyle name="Финансовый 8 2 6 5 2" xfId="4513"/>
    <cellStyle name="Финансовый 8 2 6 6" xfId="3249"/>
    <cellStyle name="Финансовый 8 2 6 7" xfId="1061"/>
    <cellStyle name="Финансовый 8 2 7" xfId="699"/>
    <cellStyle name="Финансовый 8 2 7 2" xfId="1607"/>
    <cellStyle name="Финансовый 8 2 7 2 2" xfId="3737"/>
    <cellStyle name="Финансовый 8 2 7 3" xfId="2017"/>
    <cellStyle name="Финансовый 8 2 7 3 2" xfId="4147"/>
    <cellStyle name="Финансовый 8 2 7 4" xfId="2871"/>
    <cellStyle name="Финансовый 8 2 7 4 2" xfId="4578"/>
    <cellStyle name="Финансовый 8 2 7 5" xfId="3314"/>
    <cellStyle name="Финансовый 8 2 7 6" xfId="1126"/>
    <cellStyle name="Финансовый 8 2 8" xfId="764"/>
    <cellStyle name="Финансовый 8 2 8 2" xfId="1672"/>
    <cellStyle name="Финансовый 8 2 8 2 2" xfId="3802"/>
    <cellStyle name="Финансовый 8 2 8 3" xfId="2082"/>
    <cellStyle name="Финансовый 8 2 8 3 2" xfId="4212"/>
    <cellStyle name="Финансовый 8 2 8 4" xfId="2936"/>
    <cellStyle name="Финансовый 8 2 8 4 2" xfId="4643"/>
    <cellStyle name="Финансовый 8 2 8 5" xfId="3379"/>
    <cellStyle name="Финансовый 8 2 8 6" xfId="1191"/>
    <cellStyle name="Финансовый 8 2 9" xfId="894"/>
    <cellStyle name="Финансовый 8 2 9 2" xfId="1802"/>
    <cellStyle name="Финансовый 8 2 9 2 2" xfId="3932"/>
    <cellStyle name="Финансовый 8 2 9 3" xfId="2212"/>
    <cellStyle name="Финансовый 8 2 9 3 2" xfId="4342"/>
    <cellStyle name="Финансовый 8 2 9 4" xfId="3066"/>
    <cellStyle name="Финансовый 8 2 9 4 2" xfId="4773"/>
    <cellStyle name="Финансовый 8 2 9 5" xfId="3509"/>
    <cellStyle name="Финансовый 8 2 9 6" xfId="1321"/>
    <cellStyle name="Финансовый 9" xfId="24"/>
    <cellStyle name="Хороший 2" xfId="202"/>
    <cellStyle name="Хороший 2 2" xfId="1434"/>
    <cellStyle name="Элементы осей" xfId="58"/>
    <cellStyle name="Элементы осей [печать]" xfId="59"/>
    <cellStyle name="Элементы осей [печать] 2" xfId="101"/>
    <cellStyle name="Элементы осей [печать] 2 2" xfId="2349"/>
    <cellStyle name="Элементы осей [печать] 2 2 2" xfId="5311"/>
    <cellStyle name="Элементы осей [печать] 2 2 2 2" xfId="6211"/>
    <cellStyle name="Элементы осей [печать] 2 3" xfId="4895"/>
    <cellStyle name="Элементы осей [печать] 2 3 2" xfId="5795"/>
    <cellStyle name="Элементы осей [печать] 3" xfId="117"/>
    <cellStyle name="Элементы осей [печать] 3 2" xfId="2361"/>
    <cellStyle name="Элементы осей [печать] 3 2 2" xfId="4837"/>
    <cellStyle name="Элементы осей [печать] 3 2 2 2" xfId="5719"/>
    <cellStyle name="Элементы осей [печать] 3 2 2 2 2" xfId="6619"/>
    <cellStyle name="Элементы осей [печать] 3 2 3" xfId="5748"/>
    <cellStyle name="Элементы осей [печать] 4" xfId="204"/>
    <cellStyle name="Элементы осей [печать] 4 2" xfId="2395"/>
    <cellStyle name="Элементы осей [печать] 4 2 2" xfId="5339"/>
    <cellStyle name="Элементы осей [печать] 4 2 2 2" xfId="6239"/>
    <cellStyle name="Элементы осей [печать] 4 3" xfId="4922"/>
    <cellStyle name="Элементы осей [печать] 4 3 2" xfId="5822"/>
    <cellStyle name="Элементы осей [печать] 5" xfId="206"/>
    <cellStyle name="Элементы осей [печать] 5 2" xfId="2397"/>
    <cellStyle name="Элементы осей [печать] 5 2 2" xfId="5341"/>
    <cellStyle name="Элементы осей [печать] 5 2 2 2" xfId="6241"/>
    <cellStyle name="Элементы осей [печать] 5 3" xfId="4924"/>
    <cellStyle name="Элементы осей [печать] 5 3 2" xfId="5824"/>
    <cellStyle name="Элементы осей [печать] 6" xfId="261"/>
    <cellStyle name="Элементы осей [печать] 6 2" xfId="2441"/>
    <cellStyle name="Элементы осей [печать] 6 2 2" xfId="5380"/>
    <cellStyle name="Элементы осей [печать] 6 2 2 2" xfId="6280"/>
    <cellStyle name="Элементы осей [печать] 6 3" xfId="4962"/>
    <cellStyle name="Элементы осей [печать] 6 3 2" xfId="5862"/>
    <cellStyle name="Элементы осей [печать] 7" xfId="2324"/>
    <cellStyle name="Элементы осей [печать] 7 2" xfId="5289"/>
    <cellStyle name="Элементы осей [печать] 7 2 2" xfId="6189"/>
    <cellStyle name="Элементы осей [печать] 8" xfId="4873"/>
    <cellStyle name="Элементы осей [печать] 8 2" xfId="5773"/>
    <cellStyle name="Элементы осей 10" xfId="286"/>
    <cellStyle name="Элементы осей 10 2" xfId="2466"/>
    <cellStyle name="Элементы осей 10 2 2" xfId="5405"/>
    <cellStyle name="Элементы осей 10 2 2 2" xfId="6305"/>
    <cellStyle name="Элементы осей 10 3" xfId="4987"/>
    <cellStyle name="Элементы осей 10 3 2" xfId="5887"/>
    <cellStyle name="Элементы осей 11" xfId="288"/>
    <cellStyle name="Элементы осей 11 2" xfId="2468"/>
    <cellStyle name="Элементы осей 11 2 2" xfId="5407"/>
    <cellStyle name="Элементы осей 11 2 2 2" xfId="6307"/>
    <cellStyle name="Элементы осей 11 3" xfId="4989"/>
    <cellStyle name="Элементы осей 11 3 2" xfId="5889"/>
    <cellStyle name="Элементы осей 12" xfId="267"/>
    <cellStyle name="Элементы осей 12 2" xfId="2447"/>
    <cellStyle name="Элементы осей 12 2 2" xfId="5386"/>
    <cellStyle name="Элементы осей 12 2 2 2" xfId="6286"/>
    <cellStyle name="Элементы осей 12 3" xfId="4968"/>
    <cellStyle name="Элементы осей 12 3 2" xfId="5868"/>
    <cellStyle name="Элементы осей 13" xfId="290"/>
    <cellStyle name="Элементы осей 13 2" xfId="2470"/>
    <cellStyle name="Элементы осей 13 2 2" xfId="5409"/>
    <cellStyle name="Элементы осей 13 2 2 2" xfId="6309"/>
    <cellStyle name="Элементы осей 13 3" xfId="4991"/>
    <cellStyle name="Элементы осей 13 3 2" xfId="5891"/>
    <cellStyle name="Элементы осей 14" xfId="287"/>
    <cellStyle name="Элементы осей 14 2" xfId="2467"/>
    <cellStyle name="Элементы осей 14 2 2" xfId="5406"/>
    <cellStyle name="Элементы осей 14 2 2 2" xfId="6306"/>
    <cellStyle name="Элементы осей 14 3" xfId="4988"/>
    <cellStyle name="Элементы осей 14 3 2" xfId="5888"/>
    <cellStyle name="Элементы осей 15" xfId="313"/>
    <cellStyle name="Элементы осей 15 2" xfId="2493"/>
    <cellStyle name="Элементы осей 15 2 2" xfId="5432"/>
    <cellStyle name="Элементы осей 15 2 2 2" xfId="6332"/>
    <cellStyle name="Элементы осей 15 3" xfId="5014"/>
    <cellStyle name="Элементы осей 15 3 2" xfId="5914"/>
    <cellStyle name="Элементы осей 16" xfId="299"/>
    <cellStyle name="Элементы осей 16 2" xfId="2479"/>
    <cellStyle name="Элементы осей 16 2 2" xfId="5418"/>
    <cellStyle name="Элементы осей 16 2 2 2" xfId="6318"/>
    <cellStyle name="Элементы осей 16 3" xfId="5000"/>
    <cellStyle name="Элементы осей 16 3 2" xfId="5900"/>
    <cellStyle name="Элементы осей 17" xfId="308"/>
    <cellStyle name="Элементы осей 17 2" xfId="2488"/>
    <cellStyle name="Элементы осей 17 2 2" xfId="5427"/>
    <cellStyle name="Элементы осей 17 2 2 2" xfId="6327"/>
    <cellStyle name="Элементы осей 17 3" xfId="5009"/>
    <cellStyle name="Элементы осей 17 3 2" xfId="5909"/>
    <cellStyle name="Элементы осей 18" xfId="304"/>
    <cellStyle name="Элементы осей 18 2" xfId="2484"/>
    <cellStyle name="Элементы осей 18 2 2" xfId="5423"/>
    <cellStyle name="Элементы осей 18 2 2 2" xfId="6323"/>
    <cellStyle name="Элементы осей 18 3" xfId="5005"/>
    <cellStyle name="Элементы осей 18 3 2" xfId="5905"/>
    <cellStyle name="Элементы осей 19" xfId="314"/>
    <cellStyle name="Элементы осей 19 2" xfId="2494"/>
    <cellStyle name="Элементы осей 19 2 2" xfId="5433"/>
    <cellStyle name="Элементы осей 19 2 2 2" xfId="6333"/>
    <cellStyle name="Элементы осей 19 3" xfId="5015"/>
    <cellStyle name="Элементы осей 19 3 2" xfId="5915"/>
    <cellStyle name="Элементы осей 2" xfId="100"/>
    <cellStyle name="Элементы осей 2 2" xfId="2348"/>
    <cellStyle name="Элементы осей 2 2 2" xfId="5310"/>
    <cellStyle name="Элементы осей 2 2 2 2" xfId="6210"/>
    <cellStyle name="Элементы осей 2 3" xfId="4894"/>
    <cellStyle name="Элементы осей 2 3 2" xfId="5794"/>
    <cellStyle name="Элементы осей 20" xfId="296"/>
    <cellStyle name="Элементы осей 20 2" xfId="2476"/>
    <cellStyle name="Элементы осей 20 2 2" xfId="5415"/>
    <cellStyle name="Элементы осей 20 2 2 2" xfId="6315"/>
    <cellStyle name="Элементы осей 20 3" xfId="4997"/>
    <cellStyle name="Элементы осей 20 3 2" xfId="5897"/>
    <cellStyle name="Элементы осей 21" xfId="311"/>
    <cellStyle name="Элементы осей 21 2" xfId="2491"/>
    <cellStyle name="Элементы осей 21 2 2" xfId="5430"/>
    <cellStyle name="Элементы осей 21 2 2 2" xfId="6330"/>
    <cellStyle name="Элементы осей 21 3" xfId="5012"/>
    <cellStyle name="Элементы осей 21 3 2" xfId="5912"/>
    <cellStyle name="Элементы осей 22" xfId="301"/>
    <cellStyle name="Элементы осей 22 2" xfId="2481"/>
    <cellStyle name="Элементы осей 22 2 2" xfId="5420"/>
    <cellStyle name="Элементы осей 22 2 2 2" xfId="6320"/>
    <cellStyle name="Элементы осей 22 3" xfId="5002"/>
    <cellStyle name="Элементы осей 22 3 2" xfId="5902"/>
    <cellStyle name="Элементы осей 23" xfId="339"/>
    <cellStyle name="Элементы осей 23 2" xfId="2519"/>
    <cellStyle name="Элементы осей 23 2 2" xfId="5458"/>
    <cellStyle name="Элементы осей 23 2 2 2" xfId="6358"/>
    <cellStyle name="Элементы осей 23 3" xfId="5040"/>
    <cellStyle name="Элементы осей 23 3 2" xfId="5940"/>
    <cellStyle name="Элементы осей 24" xfId="298"/>
    <cellStyle name="Элементы осей 24 2" xfId="2478"/>
    <cellStyle name="Элементы осей 24 2 2" xfId="5417"/>
    <cellStyle name="Элементы осей 24 2 2 2" xfId="6317"/>
    <cellStyle name="Элементы осей 24 3" xfId="4999"/>
    <cellStyle name="Элементы осей 24 3 2" xfId="5899"/>
    <cellStyle name="Элементы осей 25" xfId="322"/>
    <cellStyle name="Элементы осей 25 2" xfId="2502"/>
    <cellStyle name="Элементы осей 25 2 2" xfId="5441"/>
    <cellStyle name="Элементы осей 25 2 2 2" xfId="6341"/>
    <cellStyle name="Элементы осей 25 3" xfId="5023"/>
    <cellStyle name="Элементы осей 25 3 2" xfId="5923"/>
    <cellStyle name="Элементы осей 26" xfId="333"/>
    <cellStyle name="Элементы осей 26 2" xfId="2513"/>
    <cellStyle name="Элементы осей 26 2 2" xfId="5452"/>
    <cellStyle name="Элементы осей 26 2 2 2" xfId="6352"/>
    <cellStyle name="Элементы осей 26 3" xfId="5034"/>
    <cellStyle name="Элементы осей 26 3 2" xfId="5934"/>
    <cellStyle name="Элементы осей 27" xfId="340"/>
    <cellStyle name="Элементы осей 27 2" xfId="2520"/>
    <cellStyle name="Элементы осей 27 2 2" xfId="5459"/>
    <cellStyle name="Элементы осей 27 2 2 2" xfId="6359"/>
    <cellStyle name="Элементы осей 27 3" xfId="5041"/>
    <cellStyle name="Элементы осей 27 3 2" xfId="5941"/>
    <cellStyle name="Элементы осей 28" xfId="300"/>
    <cellStyle name="Элементы осей 28 2" xfId="2480"/>
    <cellStyle name="Элементы осей 28 2 2" xfId="5419"/>
    <cellStyle name="Элементы осей 28 2 2 2" xfId="6319"/>
    <cellStyle name="Элементы осей 28 3" xfId="5001"/>
    <cellStyle name="Элементы осей 28 3 2" xfId="5901"/>
    <cellStyle name="Элементы осей 29" xfId="357"/>
    <cellStyle name="Элементы осей 29 2" xfId="2537"/>
    <cellStyle name="Элементы осей 29 2 2" xfId="5476"/>
    <cellStyle name="Элементы осей 29 2 2 2" xfId="6376"/>
    <cellStyle name="Элементы осей 29 3" xfId="5058"/>
    <cellStyle name="Элементы осей 29 3 2" xfId="5958"/>
    <cellStyle name="Элементы осей 3" xfId="130"/>
    <cellStyle name="Элементы осей 3 2" xfId="2367"/>
    <cellStyle name="Элементы осей 3 2 2" xfId="4844"/>
    <cellStyle name="Элементы осей 3 2 2 2" xfId="5726"/>
    <cellStyle name="Элементы осей 3 2 2 2 2" xfId="6626"/>
    <cellStyle name="Элементы осей 3 2 3" xfId="5753"/>
    <cellStyle name="Элементы осей 30" xfId="338"/>
    <cellStyle name="Элементы осей 30 2" xfId="2518"/>
    <cellStyle name="Элементы осей 30 2 2" xfId="5457"/>
    <cellStyle name="Элементы осей 30 2 2 2" xfId="6357"/>
    <cellStyle name="Элементы осей 30 3" xfId="5039"/>
    <cellStyle name="Элементы осей 30 3 2" xfId="5939"/>
    <cellStyle name="Элементы осей 31" xfId="315"/>
    <cellStyle name="Элементы осей 31 2" xfId="2495"/>
    <cellStyle name="Элементы осей 31 2 2" xfId="5434"/>
    <cellStyle name="Элементы осей 31 2 2 2" xfId="6334"/>
    <cellStyle name="Элементы осей 31 3" xfId="5016"/>
    <cellStyle name="Элементы осей 31 3 2" xfId="5916"/>
    <cellStyle name="Элементы осей 32" xfId="352"/>
    <cellStyle name="Элементы осей 32 2" xfId="2532"/>
    <cellStyle name="Элементы осей 32 2 2" xfId="5471"/>
    <cellStyle name="Элементы осей 32 2 2 2" xfId="6371"/>
    <cellStyle name="Элементы осей 32 3" xfId="5053"/>
    <cellStyle name="Элементы осей 32 3 2" xfId="5953"/>
    <cellStyle name="Элементы осей 33" xfId="378"/>
    <cellStyle name="Элементы осей 33 2" xfId="2558"/>
    <cellStyle name="Элементы осей 33 2 2" xfId="5497"/>
    <cellStyle name="Элементы осей 33 2 2 2" xfId="6397"/>
    <cellStyle name="Элементы осей 33 3" xfId="5079"/>
    <cellStyle name="Элементы осей 33 3 2" xfId="5979"/>
    <cellStyle name="Элементы осей 34" xfId="381"/>
    <cellStyle name="Элементы осей 34 2" xfId="2561"/>
    <cellStyle name="Элементы осей 34 2 2" xfId="5500"/>
    <cellStyle name="Элементы осей 34 2 2 2" xfId="6400"/>
    <cellStyle name="Элементы осей 34 3" xfId="5082"/>
    <cellStyle name="Элементы осей 34 3 2" xfId="5982"/>
    <cellStyle name="Элементы осей 35" xfId="379"/>
    <cellStyle name="Элементы осей 35 2" xfId="2559"/>
    <cellStyle name="Элементы осей 35 2 2" xfId="5498"/>
    <cellStyle name="Элементы осей 35 2 2 2" xfId="6398"/>
    <cellStyle name="Элементы осей 35 3" xfId="5080"/>
    <cellStyle name="Элементы осей 35 3 2" xfId="5980"/>
    <cellStyle name="Элементы осей 36" xfId="369"/>
    <cellStyle name="Элементы осей 36 2" xfId="2549"/>
    <cellStyle name="Элементы осей 36 2 2" xfId="5488"/>
    <cellStyle name="Элементы осей 36 2 2 2" xfId="6388"/>
    <cellStyle name="Элементы осей 36 3" xfId="5070"/>
    <cellStyle name="Элементы осей 36 3 2" xfId="5970"/>
    <cellStyle name="Элементы осей 37" xfId="374"/>
    <cellStyle name="Элементы осей 37 2" xfId="2554"/>
    <cellStyle name="Элементы осей 37 2 2" xfId="5493"/>
    <cellStyle name="Элементы осей 37 2 2 2" xfId="6393"/>
    <cellStyle name="Элементы осей 37 3" xfId="5075"/>
    <cellStyle name="Элементы осей 37 3 2" xfId="5975"/>
    <cellStyle name="Элементы осей 38" xfId="401"/>
    <cellStyle name="Элементы осей 38 2" xfId="2581"/>
    <cellStyle name="Элементы осей 38 2 2" xfId="5520"/>
    <cellStyle name="Элементы осей 38 2 2 2" xfId="6420"/>
    <cellStyle name="Элементы осей 38 3" xfId="5102"/>
    <cellStyle name="Элементы осей 38 3 2" xfId="6002"/>
    <cellStyle name="Элементы осей 39" xfId="383"/>
    <cellStyle name="Элементы осей 39 2" xfId="2563"/>
    <cellStyle name="Элементы осей 39 2 2" xfId="5502"/>
    <cellStyle name="Элементы осей 39 2 2 2" xfId="6402"/>
    <cellStyle name="Элементы осей 39 3" xfId="5084"/>
    <cellStyle name="Элементы осей 39 3 2" xfId="5984"/>
    <cellStyle name="Элементы осей 4" xfId="203"/>
    <cellStyle name="Элементы осей 4 2" xfId="2394"/>
    <cellStyle name="Элементы осей 4 2 2" xfId="5338"/>
    <cellStyle name="Элементы осей 4 2 2 2" xfId="6238"/>
    <cellStyle name="Элементы осей 4 3" xfId="4921"/>
    <cellStyle name="Элементы осей 4 3 2" xfId="5821"/>
    <cellStyle name="Элементы осей 40" xfId="398"/>
    <cellStyle name="Элементы осей 40 2" xfId="2578"/>
    <cellStyle name="Элементы осей 40 2 2" xfId="5517"/>
    <cellStyle name="Элементы осей 40 2 2 2" xfId="6417"/>
    <cellStyle name="Элементы осей 40 3" xfId="5099"/>
    <cellStyle name="Элементы осей 40 3 2" xfId="5999"/>
    <cellStyle name="Элементы осей 41" xfId="393"/>
    <cellStyle name="Элементы осей 41 2" xfId="2573"/>
    <cellStyle name="Элементы осей 41 2 2" xfId="5512"/>
    <cellStyle name="Элементы осей 41 2 2 2" xfId="6412"/>
    <cellStyle name="Элементы осей 41 3" xfId="5094"/>
    <cellStyle name="Элементы осей 41 3 2" xfId="5994"/>
    <cellStyle name="Элементы осей 42" xfId="421"/>
    <cellStyle name="Элементы осей 42 2" xfId="2601"/>
    <cellStyle name="Элементы осей 42 2 2" xfId="5540"/>
    <cellStyle name="Элементы осей 42 2 2 2" xfId="6440"/>
    <cellStyle name="Элементы осей 42 3" xfId="5122"/>
    <cellStyle name="Элементы осей 42 3 2" xfId="6022"/>
    <cellStyle name="Элементы осей 43" xfId="426"/>
    <cellStyle name="Элементы осей 43 2" xfId="2606"/>
    <cellStyle name="Элементы осей 43 2 2" xfId="5545"/>
    <cellStyle name="Элементы осей 43 2 2 2" xfId="6445"/>
    <cellStyle name="Элементы осей 43 3" xfId="5127"/>
    <cellStyle name="Элементы осей 43 3 2" xfId="6027"/>
    <cellStyle name="Элементы осей 44" xfId="435"/>
    <cellStyle name="Элементы осей 44 2" xfId="2615"/>
    <cellStyle name="Элементы осей 44 2 2" xfId="5554"/>
    <cellStyle name="Элементы осей 44 2 2 2" xfId="6454"/>
    <cellStyle name="Элементы осей 44 3" xfId="5136"/>
    <cellStyle name="Элементы осей 44 3 2" xfId="6036"/>
    <cellStyle name="Элементы осей 45" xfId="438"/>
    <cellStyle name="Элементы осей 45 2" xfId="2618"/>
    <cellStyle name="Элементы осей 45 2 2" xfId="5557"/>
    <cellStyle name="Элементы осей 45 2 2 2" xfId="6457"/>
    <cellStyle name="Элементы осей 45 3" xfId="5139"/>
    <cellStyle name="Элементы осей 45 3 2" xfId="6039"/>
    <cellStyle name="Элементы осей 46" xfId="403"/>
    <cellStyle name="Элементы осей 46 2" xfId="2583"/>
    <cellStyle name="Элементы осей 46 2 2" xfId="5522"/>
    <cellStyle name="Элементы осей 46 2 2 2" xfId="6422"/>
    <cellStyle name="Элементы осей 46 3" xfId="5104"/>
    <cellStyle name="Элементы осей 46 3 2" xfId="6004"/>
    <cellStyle name="Элементы осей 47" xfId="420"/>
    <cellStyle name="Элементы осей 47 2" xfId="2600"/>
    <cellStyle name="Элементы осей 47 2 2" xfId="5539"/>
    <cellStyle name="Элементы осей 47 2 2 2" xfId="6439"/>
    <cellStyle name="Элементы осей 47 3" xfId="5121"/>
    <cellStyle name="Элементы осей 47 3 2" xfId="6021"/>
    <cellStyle name="Элементы осей 48" xfId="423"/>
    <cellStyle name="Элементы осей 48 2" xfId="2603"/>
    <cellStyle name="Элементы осей 48 2 2" xfId="5542"/>
    <cellStyle name="Элементы осей 48 2 2 2" xfId="6442"/>
    <cellStyle name="Элементы осей 48 3" xfId="5124"/>
    <cellStyle name="Элементы осей 48 3 2" xfId="6024"/>
    <cellStyle name="Элементы осей 49" xfId="451"/>
    <cellStyle name="Элементы осей 49 2" xfId="2631"/>
    <cellStyle name="Элементы осей 49 2 2" xfId="5570"/>
    <cellStyle name="Элементы осей 49 2 2 2" xfId="6470"/>
    <cellStyle name="Элементы осей 49 3" xfId="5152"/>
    <cellStyle name="Элементы осей 49 3 2" xfId="6052"/>
    <cellStyle name="Элементы осей 5" xfId="240"/>
    <cellStyle name="Элементы осей 5 2" xfId="2420"/>
    <cellStyle name="Элементы осей 5 2 2" xfId="5359"/>
    <cellStyle name="Элементы осей 5 2 2 2" xfId="6259"/>
    <cellStyle name="Элементы осей 5 3" xfId="4941"/>
    <cellStyle name="Элементы осей 5 3 2" xfId="5841"/>
    <cellStyle name="Элементы осей 50" xfId="422"/>
    <cellStyle name="Элементы осей 50 2" xfId="2602"/>
    <cellStyle name="Элементы осей 50 2 2" xfId="5541"/>
    <cellStyle name="Элементы осей 50 2 2 2" xfId="6441"/>
    <cellStyle name="Элементы осей 50 3" xfId="5123"/>
    <cellStyle name="Элементы осей 50 3 2" xfId="6023"/>
    <cellStyle name="Элементы осей 51" xfId="427"/>
    <cellStyle name="Элементы осей 51 2" xfId="2607"/>
    <cellStyle name="Элементы осей 51 2 2" xfId="5546"/>
    <cellStyle name="Элементы осей 51 2 2 2" xfId="6446"/>
    <cellStyle name="Элементы осей 51 3" xfId="5128"/>
    <cellStyle name="Элементы осей 51 3 2" xfId="6028"/>
    <cellStyle name="Элементы осей 52" xfId="445"/>
    <cellStyle name="Элементы осей 52 2" xfId="2625"/>
    <cellStyle name="Элементы осей 52 2 2" xfId="5564"/>
    <cellStyle name="Элементы осей 52 2 2 2" xfId="6464"/>
    <cellStyle name="Элементы осей 52 3" xfId="5146"/>
    <cellStyle name="Элементы осей 52 3 2" xfId="6046"/>
    <cellStyle name="Элементы осей 53" xfId="473"/>
    <cellStyle name="Элементы осей 53 2" xfId="2653"/>
    <cellStyle name="Элементы осей 53 2 2" xfId="5592"/>
    <cellStyle name="Элементы осей 53 2 2 2" xfId="6492"/>
    <cellStyle name="Элементы осей 53 3" xfId="5174"/>
    <cellStyle name="Элементы осей 53 3 2" xfId="6074"/>
    <cellStyle name="Элементы осей 54" xfId="475"/>
    <cellStyle name="Элементы осей 54 2" xfId="2655"/>
    <cellStyle name="Элементы осей 54 2 2" xfId="5594"/>
    <cellStyle name="Элементы осей 54 2 2 2" xfId="6494"/>
    <cellStyle name="Элементы осей 54 3" xfId="5176"/>
    <cellStyle name="Элементы осей 54 3 2" xfId="6076"/>
    <cellStyle name="Элементы осей 55" xfId="468"/>
    <cellStyle name="Элементы осей 55 2" xfId="2648"/>
    <cellStyle name="Элементы осей 55 2 2" xfId="5587"/>
    <cellStyle name="Элементы осей 55 2 2 2" xfId="6487"/>
    <cellStyle name="Элементы осей 55 3" xfId="5169"/>
    <cellStyle name="Элементы осей 55 3 2" xfId="6069"/>
    <cellStyle name="Элементы осей 56" xfId="433"/>
    <cellStyle name="Элементы осей 56 2" xfId="2613"/>
    <cellStyle name="Элементы осей 56 2 2" xfId="5552"/>
    <cellStyle name="Элементы осей 56 2 2 2" xfId="6452"/>
    <cellStyle name="Элементы осей 56 3" xfId="5134"/>
    <cellStyle name="Элементы осей 56 3 2" xfId="6034"/>
    <cellStyle name="Элементы осей 57" xfId="456"/>
    <cellStyle name="Элементы осей 57 2" xfId="2636"/>
    <cellStyle name="Элементы осей 57 2 2" xfId="5575"/>
    <cellStyle name="Элементы осей 57 2 2 2" xfId="6475"/>
    <cellStyle name="Элементы осей 57 3" xfId="5157"/>
    <cellStyle name="Элементы осей 57 3 2" xfId="6057"/>
    <cellStyle name="Элементы осей 58" xfId="486"/>
    <cellStyle name="Элементы осей 58 2" xfId="2666"/>
    <cellStyle name="Элементы осей 58 2 2" xfId="5605"/>
    <cellStyle name="Элементы осей 58 2 2 2" xfId="6505"/>
    <cellStyle name="Элементы осей 58 3" xfId="5187"/>
    <cellStyle name="Элементы осей 58 3 2" xfId="6087"/>
    <cellStyle name="Элементы осей 59" xfId="463"/>
    <cellStyle name="Элементы осей 59 2" xfId="2643"/>
    <cellStyle name="Элементы осей 59 2 2" xfId="5582"/>
    <cellStyle name="Элементы осей 59 2 2 2" xfId="6482"/>
    <cellStyle name="Элементы осей 59 3" xfId="5164"/>
    <cellStyle name="Элементы осей 59 3 2" xfId="6064"/>
    <cellStyle name="Элементы осей 6" xfId="260"/>
    <cellStyle name="Элементы осей 6 2" xfId="2440"/>
    <cellStyle name="Элементы осей 6 2 2" xfId="5379"/>
    <cellStyle name="Элементы осей 6 2 2 2" xfId="6279"/>
    <cellStyle name="Элементы осей 6 3" xfId="4961"/>
    <cellStyle name="Элементы осей 6 3 2" xfId="5861"/>
    <cellStyle name="Элементы осей 60" xfId="455"/>
    <cellStyle name="Элементы осей 60 2" xfId="2635"/>
    <cellStyle name="Элементы осей 60 2 2" xfId="5574"/>
    <cellStyle name="Элементы осей 60 2 2 2" xfId="6474"/>
    <cellStyle name="Элементы осей 60 3" xfId="5156"/>
    <cellStyle name="Элементы осей 60 3 2" xfId="6056"/>
    <cellStyle name="Элементы осей 61" xfId="495"/>
    <cellStyle name="Элементы осей 61 2" xfId="2675"/>
    <cellStyle name="Элементы осей 61 2 2" xfId="5614"/>
    <cellStyle name="Элементы осей 61 2 2 2" xfId="6514"/>
    <cellStyle name="Элементы осей 61 3" xfId="5196"/>
    <cellStyle name="Элементы осей 61 3 2" xfId="6096"/>
    <cellStyle name="Элементы осей 62" xfId="485"/>
    <cellStyle name="Элементы осей 62 2" xfId="2665"/>
    <cellStyle name="Элементы осей 62 2 2" xfId="5604"/>
    <cellStyle name="Элементы осей 62 2 2 2" xfId="6504"/>
    <cellStyle name="Элементы осей 62 3" xfId="5186"/>
    <cellStyle name="Элементы осей 62 3 2" xfId="6086"/>
    <cellStyle name="Элементы осей 63" xfId="503"/>
    <cellStyle name="Элементы осей 63 2" xfId="2683"/>
    <cellStyle name="Элементы осей 63 2 2" xfId="5622"/>
    <cellStyle name="Элементы осей 63 2 2 2" xfId="6522"/>
    <cellStyle name="Элементы осей 63 3" xfId="5204"/>
    <cellStyle name="Элементы осей 63 3 2" xfId="6104"/>
    <cellStyle name="Элементы осей 64" xfId="405"/>
    <cellStyle name="Элементы осей 64 2" xfId="2585"/>
    <cellStyle name="Элементы осей 64 2 2" xfId="5524"/>
    <cellStyle name="Элементы осей 64 2 2 2" xfId="6424"/>
    <cellStyle name="Элементы осей 64 3" xfId="5106"/>
    <cellStyle name="Элементы осей 64 3 2" xfId="6006"/>
    <cellStyle name="Элементы осей 65" xfId="502"/>
    <cellStyle name="Элементы осей 65 2" xfId="2682"/>
    <cellStyle name="Элементы осей 65 2 2" xfId="5621"/>
    <cellStyle name="Элементы осей 65 2 2 2" xfId="6521"/>
    <cellStyle name="Элементы осей 65 3" xfId="5203"/>
    <cellStyle name="Элементы осей 65 3 2" xfId="6103"/>
    <cellStyle name="Элементы осей 66" xfId="504"/>
    <cellStyle name="Элементы осей 66 2" xfId="2684"/>
    <cellStyle name="Элементы осей 66 2 2" xfId="5623"/>
    <cellStyle name="Элементы осей 66 2 2 2" xfId="6523"/>
    <cellStyle name="Элементы осей 66 3" xfId="5205"/>
    <cellStyle name="Элементы осей 66 3 2" xfId="6105"/>
    <cellStyle name="Элементы осей 67" xfId="491"/>
    <cellStyle name="Элементы осей 67 2" xfId="2671"/>
    <cellStyle name="Элементы осей 67 2 2" xfId="5610"/>
    <cellStyle name="Элементы осей 67 2 2 2" xfId="6510"/>
    <cellStyle name="Элементы осей 67 3" xfId="5192"/>
    <cellStyle name="Элементы осей 67 3 2" xfId="6092"/>
    <cellStyle name="Элементы осей 68" xfId="510"/>
    <cellStyle name="Элементы осей 68 2" xfId="2690"/>
    <cellStyle name="Элементы осей 68 2 2" xfId="5629"/>
    <cellStyle name="Элементы осей 68 2 2 2" xfId="6529"/>
    <cellStyle name="Элементы осей 68 3" xfId="5211"/>
    <cellStyle name="Элементы осей 68 3 2" xfId="6111"/>
    <cellStyle name="Элементы осей 69" xfId="530"/>
    <cellStyle name="Элементы осей 69 2" xfId="2710"/>
    <cellStyle name="Элементы осей 69 2 2" xfId="5649"/>
    <cellStyle name="Элементы осей 69 2 2 2" xfId="6549"/>
    <cellStyle name="Элементы осей 69 3" xfId="5231"/>
    <cellStyle name="Элементы осей 69 3 2" xfId="6131"/>
    <cellStyle name="Элементы осей 7" xfId="271"/>
    <cellStyle name="Элементы осей 7 2" xfId="2451"/>
    <cellStyle name="Элементы осей 7 2 2" xfId="5390"/>
    <cellStyle name="Элементы осей 7 2 2 2" xfId="6290"/>
    <cellStyle name="Элементы осей 7 3" xfId="4972"/>
    <cellStyle name="Элементы осей 7 3 2" xfId="5872"/>
    <cellStyle name="Элементы осей 70" xfId="511"/>
    <cellStyle name="Элементы осей 70 2" xfId="2691"/>
    <cellStyle name="Элементы осей 70 2 2" xfId="5630"/>
    <cellStyle name="Элементы осей 70 2 2 2" xfId="6530"/>
    <cellStyle name="Элементы осей 70 3" xfId="5212"/>
    <cellStyle name="Элементы осей 70 3 2" xfId="6112"/>
    <cellStyle name="Элементы осей 71" xfId="527"/>
    <cellStyle name="Элементы осей 71 2" xfId="2707"/>
    <cellStyle name="Элементы осей 71 2 2" xfId="5646"/>
    <cellStyle name="Элементы осей 71 2 2 2" xfId="6546"/>
    <cellStyle name="Элементы осей 71 3" xfId="5228"/>
    <cellStyle name="Элементы осей 71 3 2" xfId="6128"/>
    <cellStyle name="Элементы осей 72" xfId="537"/>
    <cellStyle name="Элементы осей 72 2" xfId="2717"/>
    <cellStyle name="Элементы осей 72 2 2" xfId="5656"/>
    <cellStyle name="Элементы осей 72 2 2 2" xfId="6556"/>
    <cellStyle name="Элементы осей 72 3" xfId="5238"/>
    <cellStyle name="Элементы осей 72 3 2" xfId="6138"/>
    <cellStyle name="Элементы осей 73" xfId="538"/>
    <cellStyle name="Элементы осей 73 2" xfId="2718"/>
    <cellStyle name="Элементы осей 73 2 2" xfId="5657"/>
    <cellStyle name="Элементы осей 73 2 2 2" xfId="6557"/>
    <cellStyle name="Элементы осей 73 3" xfId="5239"/>
    <cellStyle name="Элементы осей 73 3 2" xfId="6139"/>
    <cellStyle name="Элементы осей 74" xfId="540"/>
    <cellStyle name="Элементы осей 74 2" xfId="2720"/>
    <cellStyle name="Элементы осей 74 2 2" xfId="5659"/>
    <cellStyle name="Элементы осей 74 2 2 2" xfId="6559"/>
    <cellStyle name="Элементы осей 74 3" xfId="5241"/>
    <cellStyle name="Элементы осей 74 3 2" xfId="6141"/>
    <cellStyle name="Элементы осей 75" xfId="552"/>
    <cellStyle name="Элементы осей 75 2" xfId="2732"/>
    <cellStyle name="Элементы осей 75 2 2" xfId="5671"/>
    <cellStyle name="Элементы осей 75 2 2 2" xfId="6571"/>
    <cellStyle name="Элементы осей 75 3" xfId="5253"/>
    <cellStyle name="Элементы осей 75 3 2" xfId="6153"/>
    <cellStyle name="Элементы осей 76" xfId="554"/>
    <cellStyle name="Элементы осей 76 2" xfId="2734"/>
    <cellStyle name="Элементы осей 76 2 2" xfId="5673"/>
    <cellStyle name="Элементы осей 76 2 2 2" xfId="6573"/>
    <cellStyle name="Элементы осей 76 3" xfId="5255"/>
    <cellStyle name="Элементы осей 76 3 2" xfId="6155"/>
    <cellStyle name="Элементы осей 77" xfId="550"/>
    <cellStyle name="Элементы осей 77 2" xfId="2730"/>
    <cellStyle name="Элементы осей 77 2 2" xfId="5669"/>
    <cellStyle name="Элементы осей 77 2 2 2" xfId="6569"/>
    <cellStyle name="Элементы осей 77 3" xfId="5251"/>
    <cellStyle name="Элементы осей 77 3 2" xfId="6151"/>
    <cellStyle name="Элементы осей 78" xfId="556"/>
    <cellStyle name="Элементы осей 78 2" xfId="2736"/>
    <cellStyle name="Элементы осей 78 2 2" xfId="5675"/>
    <cellStyle name="Элементы осей 78 2 2 2" xfId="6575"/>
    <cellStyle name="Элементы осей 78 3" xfId="5257"/>
    <cellStyle name="Элементы осей 78 3 2" xfId="6157"/>
    <cellStyle name="Элементы осей 79" xfId="562"/>
    <cellStyle name="Элементы осей 79 2" xfId="2742"/>
    <cellStyle name="Элементы осей 79 2 2" xfId="5681"/>
    <cellStyle name="Элементы осей 79 2 2 2" xfId="6581"/>
    <cellStyle name="Элементы осей 79 3" xfId="5263"/>
    <cellStyle name="Элементы осей 79 3 2" xfId="6163"/>
    <cellStyle name="Элементы осей 8" xfId="264"/>
    <cellStyle name="Элементы осей 8 2" xfId="2444"/>
    <cellStyle name="Элементы осей 8 2 2" xfId="5383"/>
    <cellStyle name="Элементы осей 8 2 2 2" xfId="6283"/>
    <cellStyle name="Элементы осей 8 3" xfId="4965"/>
    <cellStyle name="Элементы осей 8 3 2" xfId="5865"/>
    <cellStyle name="Элементы осей 80" xfId="558"/>
    <cellStyle name="Элементы осей 80 2" xfId="2738"/>
    <cellStyle name="Элементы осей 80 2 2" xfId="5677"/>
    <cellStyle name="Элементы осей 80 2 2 2" xfId="6577"/>
    <cellStyle name="Элементы осей 80 3" xfId="5259"/>
    <cellStyle name="Элементы осей 80 3 2" xfId="6159"/>
    <cellStyle name="Элементы осей 81" xfId="2323"/>
    <cellStyle name="Элементы осей 81 2" xfId="5288"/>
    <cellStyle name="Элементы осей 81 2 2" xfId="6188"/>
    <cellStyle name="Элементы осей 82" xfId="2295"/>
    <cellStyle name="Элементы осей 82 2" xfId="5270"/>
    <cellStyle name="Элементы осей 82 2 2" xfId="6170"/>
    <cellStyle name="Элементы осей 83" xfId="3138"/>
    <cellStyle name="Элементы осей 83 2" xfId="5693"/>
    <cellStyle name="Элементы осей 83 2 2" xfId="6593"/>
    <cellStyle name="Элементы осей 84" xfId="2419"/>
    <cellStyle name="Элементы осей 84 2" xfId="5358"/>
    <cellStyle name="Элементы осей 84 2 2" xfId="6258"/>
    <cellStyle name="Элементы осей 85" xfId="3173"/>
    <cellStyle name="Элементы осей 85 2" xfId="5699"/>
    <cellStyle name="Элементы осей 85 2 2" xfId="6599"/>
    <cellStyle name="Элементы осей 86" xfId="3185"/>
    <cellStyle name="Элементы осей 86 2" xfId="5703"/>
    <cellStyle name="Элементы осей 86 2 2" xfId="6603"/>
    <cellStyle name="Элементы осей 87" xfId="4437"/>
    <cellStyle name="Элементы осей 87 2" xfId="5708"/>
    <cellStyle name="Элементы осей 87 2 2" xfId="6608"/>
    <cellStyle name="Элементы осей 88" xfId="4449"/>
    <cellStyle name="Элементы осей 88 2" xfId="5715"/>
    <cellStyle name="Элементы осей 88 2 2" xfId="6615"/>
    <cellStyle name="Элементы осей 89" xfId="4451"/>
    <cellStyle name="Элементы осей 89 2" xfId="5717"/>
    <cellStyle name="Элементы осей 89 2 2" xfId="6617"/>
    <cellStyle name="Элементы осей 9" xfId="285"/>
    <cellStyle name="Элементы осей 9 2" xfId="2465"/>
    <cellStyle name="Элементы осей 9 2 2" xfId="5404"/>
    <cellStyle name="Элементы осей 9 2 2 2" xfId="6304"/>
    <cellStyle name="Элементы осей 9 3" xfId="4986"/>
    <cellStyle name="Элементы осей 9 3 2" xfId="5886"/>
    <cellStyle name="Элементы осей 90" xfId="4850"/>
    <cellStyle name="Элементы осей 90 2" xfId="5732"/>
    <cellStyle name="Элементы осей 90 2 2" xfId="6632"/>
    <cellStyle name="Элементы осей 91" xfId="4872"/>
    <cellStyle name="Элементы осей 91 2" xfId="5772"/>
    <cellStyle name="Элементы осей 92" xfId="978"/>
  </cellStyles>
  <dxfs count="6"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</dxfs>
  <tableStyles count="0" defaultTableStyle="TableStyleMedium2" defaultPivotStyle="PivotStyleLight16"/>
  <colors>
    <mruColors>
      <color rgb="FFCC57D5"/>
      <color rgb="FFFAF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20.200\backup\Documents%20and%20Settings\&#1040;&#1076;&#1084;&#1080;&#1085;&#1080;&#1089;&#1090;&#1088;&#1072;&#1090;&#1086;&#1088;\Application%20Data\Microsoft\Excel\&#1057;&#1074;&#1086;&#1076;&#1085;&#1099;&#1077;%20&#1090;&#1072;&#1073;&#1083;&#1080;&#1094;&#1099;%20&#1080;&#1079;%20&#1041;&#1044;-&#1054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5;&#1086;&#1095;&#1090;&#1072;\&#1055;&#1088;&#1086;&#1075;&#1088;&#1072;&#1084;&#1084;&#1072;\&#1092;&#1080;&#1085;&#1072;&#1085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spravochnik"/>
      <sheetName val="титульный лист"/>
      <sheetName val="раздел 3.5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-сеть ОУ "/>
      <sheetName val="свод по отделам"/>
      <sheetName val="свод по уч-ся "/>
      <sheetName val="обеспечение ПК"/>
      <sheetName val="Негосуд"/>
      <sheetName val="Подрост-клубы"/>
      <sheetName val="кол-во уч-ся-из соцпаспорта"/>
      <sheetName val="классификация ОУ"/>
      <sheetName val="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№ п/п</v>
          </cell>
          <cell r="B1" t="str">
            <v>Подчинение</v>
          </cell>
          <cell r="C1" t="str">
            <v>Статус юр.лица</v>
          </cell>
          <cell r="D1" t="str">
            <v>Наименование  образовательного  учреждения</v>
          </cell>
          <cell r="E1" t="str">
            <v>Сокращенное наименование ОУ</v>
          </cell>
          <cell r="F1" t="str">
            <v>Год открытия</v>
          </cell>
          <cell r="G1" t="str">
            <v>Ведомственная подчиненность</v>
          </cell>
          <cell r="H1" t="str">
            <v>Занимаемая площадь (кв.м)</v>
          </cell>
          <cell r="I1" t="str">
            <v xml:space="preserve">Занимается детей </v>
          </cell>
          <cell r="J1" t="str">
            <v>Проектная наполняемость</v>
          </cell>
          <cell r="K1" t="str">
            <v>Вид охраны</v>
          </cell>
          <cell r="L1" t="str">
            <v>Вид ОУ</v>
          </cell>
          <cell r="M1" t="str">
            <v>Адрес ОУ</v>
          </cell>
          <cell r="N1" t="str">
            <v xml:space="preserve">Руководитель </v>
          </cell>
          <cell r="O1" t="str">
            <v>Дата рождения</v>
          </cell>
          <cell r="P1" t="str">
            <v>Телефон</v>
          </cell>
          <cell r="Q1" t="str">
            <v>Район месторасположения</v>
          </cell>
          <cell r="R1" t="str">
            <v>Свид. о гос.аккредитации(рег.№ , № свид., дата выдачи)</v>
          </cell>
          <cell r="S1" t="str">
            <v>ИНН</v>
          </cell>
          <cell r="T1" t="str">
            <v>Лицензия (рег.№ , № лицензии, дата выдачи)</v>
          </cell>
          <cell r="U1" t="str">
            <v>Срок действия лиценции</v>
          </cell>
          <cell r="V1" t="str">
            <v>адрес e-mail</v>
          </cell>
          <cell r="X1" t="str">
            <v>школы только с Р1</v>
          </cell>
          <cell r="Y1" t="str">
            <v>ПК Р1</v>
          </cell>
          <cell r="Z1" t="str">
            <v>ПК Р2</v>
          </cell>
          <cell r="AA1" t="str">
            <v>ПК Р3</v>
          </cell>
          <cell r="AB1" t="str">
            <v>ПК Р4</v>
          </cell>
          <cell r="AC1" t="str">
            <v>Дислокация по избират округу (№ округа)</v>
          </cell>
          <cell r="AD1" t="str">
            <v>ФИО депутата</v>
          </cell>
          <cell r="AE1" t="str">
            <v>Ведомственная подчиненность</v>
          </cell>
          <cell r="AF1" t="str">
            <v>Направленность</v>
          </cell>
          <cell r="AG1" t="str">
            <v>Направление деятельности</v>
          </cell>
          <cell r="AH1" t="str">
            <v>Конкурсные награды</v>
          </cell>
        </row>
      </sheetData>
      <sheetData sheetId="6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4"/>
  <sheetViews>
    <sheetView tabSelected="1" zoomScale="90" zoomScaleNormal="9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148" sqref="A148:XFD175"/>
    </sheetView>
  </sheetViews>
  <sheetFormatPr defaultRowHeight="15" x14ac:dyDescent="0.25"/>
  <cols>
    <col min="1" max="1" width="25.25" customWidth="1"/>
    <col min="2" max="2" width="11.75" style="2" customWidth="1"/>
    <col min="3" max="3" width="6.125" style="2" customWidth="1"/>
    <col min="4" max="4" width="8.25" style="2" customWidth="1"/>
    <col min="5" max="5" width="11.5" style="2" customWidth="1"/>
    <col min="6" max="6" width="12.5" style="2" customWidth="1"/>
    <col min="7" max="7" width="14.5" customWidth="1"/>
    <col min="8" max="8" width="17.375" customWidth="1"/>
    <col min="9" max="9" width="11.25" customWidth="1"/>
    <col min="10" max="10" width="14.125" customWidth="1"/>
    <col min="11" max="11" width="12.5" customWidth="1"/>
    <col min="12" max="12" width="19" customWidth="1"/>
    <col min="13" max="15" width="10.625" customWidth="1"/>
    <col min="16" max="16" width="11.875" customWidth="1"/>
    <col min="17" max="17" width="14.875" customWidth="1"/>
    <col min="18" max="19" width="9" customWidth="1"/>
  </cols>
  <sheetData>
    <row r="1" spans="1:12" ht="15.75" customHeight="1" x14ac:dyDescent="0.2">
      <c r="A1" s="144" t="s">
        <v>211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.75" customHeight="1" x14ac:dyDescent="0.2">
      <c r="A2" s="144" t="s">
        <v>209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.75" customHeight="1" x14ac:dyDescent="0.2">
      <c r="A3" s="144" t="s">
        <v>242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66.75" customHeight="1" x14ac:dyDescent="0.2">
      <c r="A4" s="145" t="s">
        <v>210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8" customHeight="1" x14ac:dyDescent="0.2">
      <c r="A5" s="146" t="s">
        <v>224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20.25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37" t="s">
        <v>261</v>
      </c>
      <c r="L6" s="137"/>
    </row>
    <row r="7" spans="1:12" ht="50.25" customHeight="1" x14ac:dyDescent="0.2">
      <c r="A7" s="143" t="s">
        <v>0</v>
      </c>
      <c r="B7" s="136" t="s">
        <v>168</v>
      </c>
      <c r="C7" s="136" t="s">
        <v>167</v>
      </c>
      <c r="D7" s="136" t="s">
        <v>166</v>
      </c>
      <c r="E7" s="136" t="s">
        <v>169</v>
      </c>
      <c r="F7" s="136" t="s">
        <v>243</v>
      </c>
      <c r="G7" s="113" t="s">
        <v>198</v>
      </c>
      <c r="H7" s="113" t="s">
        <v>199</v>
      </c>
      <c r="I7" s="113" t="s">
        <v>212</v>
      </c>
      <c r="J7" s="59" t="s">
        <v>206</v>
      </c>
      <c r="K7" s="60" t="s">
        <v>200</v>
      </c>
      <c r="L7" s="113" t="s">
        <v>260</v>
      </c>
    </row>
    <row r="8" spans="1:12" ht="14.25" x14ac:dyDescent="0.2">
      <c r="A8" s="143"/>
      <c r="B8" s="136"/>
      <c r="C8" s="136"/>
      <c r="D8" s="136"/>
      <c r="E8" s="136"/>
      <c r="F8" s="136"/>
      <c r="G8" s="138" t="s">
        <v>225</v>
      </c>
      <c r="H8" s="138"/>
      <c r="I8" s="138"/>
      <c r="J8" s="138"/>
      <c r="K8" s="138"/>
      <c r="L8" s="138"/>
    </row>
    <row r="9" spans="1:12" ht="14.25" x14ac:dyDescent="0.2">
      <c r="A9" s="143"/>
      <c r="B9" s="136"/>
      <c r="C9" s="136"/>
      <c r="D9" s="136"/>
      <c r="E9" s="136"/>
      <c r="F9" s="136"/>
      <c r="G9" s="61" t="s">
        <v>201</v>
      </c>
      <c r="H9" s="61" t="s">
        <v>202</v>
      </c>
      <c r="I9" s="61" t="s">
        <v>203</v>
      </c>
      <c r="J9" s="62">
        <v>19085</v>
      </c>
      <c r="K9" s="63" t="s">
        <v>204</v>
      </c>
      <c r="L9" s="61" t="s">
        <v>259</v>
      </c>
    </row>
    <row r="10" spans="1:12" hidden="1" x14ac:dyDescent="0.25">
      <c r="A10" s="26" t="s">
        <v>1</v>
      </c>
      <c r="B10" s="14">
        <v>1</v>
      </c>
      <c r="C10" s="14"/>
      <c r="D10" s="14"/>
      <c r="E10" s="14"/>
      <c r="F10" s="13">
        <f>G10+H10+I10+J10+K10+L10</f>
        <v>1168.7640000000001</v>
      </c>
      <c r="G10" s="12">
        <f>'Коммунальные услуги'!D2</f>
        <v>752.62400000000002</v>
      </c>
      <c r="H10" s="12">
        <f>Налоги!B2</f>
        <v>209.46</v>
      </c>
      <c r="I10" s="12">
        <f>'Сод, имущества'!D2</f>
        <v>96.68</v>
      </c>
      <c r="J10" s="12">
        <v>0</v>
      </c>
      <c r="K10" s="12">
        <f>'Прочие услуги'!M3</f>
        <v>110</v>
      </c>
      <c r="L10" s="12">
        <f>'Льготное питание'!B2</f>
        <v>0</v>
      </c>
    </row>
    <row r="11" spans="1:12" hidden="1" x14ac:dyDescent="0.25">
      <c r="A11" s="26" t="s">
        <v>2</v>
      </c>
      <c r="B11" s="14">
        <v>1</v>
      </c>
      <c r="C11" s="14"/>
      <c r="D11" s="14"/>
      <c r="E11" s="14"/>
      <c r="F11" s="13">
        <f t="shared" ref="F11:F24" si="0">G11+H11+I11+J11+K11+L11</f>
        <v>3009.2550000000001</v>
      </c>
      <c r="G11" s="12">
        <f>'Коммунальные услуги'!D3</f>
        <v>1942.0719999999999</v>
      </c>
      <c r="H11" s="12">
        <f>Налоги!B3</f>
        <v>760.875</v>
      </c>
      <c r="I11" s="12">
        <f>'Сод, имущества'!D3</f>
        <v>187.30799999999999</v>
      </c>
      <c r="J11" s="12">
        <v>0</v>
      </c>
      <c r="K11" s="12">
        <f>'Прочие услуги'!M4</f>
        <v>119</v>
      </c>
      <c r="L11" s="12">
        <f>'Льготное питание'!B3</f>
        <v>0</v>
      </c>
    </row>
    <row r="12" spans="1:12" hidden="1" x14ac:dyDescent="0.25">
      <c r="A12" s="26" t="s">
        <v>3</v>
      </c>
      <c r="B12" s="14">
        <v>2</v>
      </c>
      <c r="C12" s="14"/>
      <c r="D12" s="14"/>
      <c r="E12" s="14">
        <v>1</v>
      </c>
      <c r="F12" s="13">
        <f t="shared" si="0"/>
        <v>4311.7820000000002</v>
      </c>
      <c r="G12" s="12">
        <f>'Коммунальные услуги'!D4</f>
        <v>3121.3229999999999</v>
      </c>
      <c r="H12" s="12">
        <f>Налоги!B4</f>
        <v>714.99</v>
      </c>
      <c r="I12" s="12">
        <f>'Сод, имущества'!D4</f>
        <v>260.96899999999999</v>
      </c>
      <c r="J12" s="12">
        <v>0</v>
      </c>
      <c r="K12" s="12">
        <f>'Прочие услуги'!M5</f>
        <v>214.5</v>
      </c>
      <c r="L12" s="12">
        <f>'Льготное питание'!B4</f>
        <v>0</v>
      </c>
    </row>
    <row r="13" spans="1:12" hidden="1" x14ac:dyDescent="0.25">
      <c r="A13" s="26" t="s">
        <v>4</v>
      </c>
      <c r="B13" s="14">
        <v>1</v>
      </c>
      <c r="C13" s="14"/>
      <c r="D13" s="14"/>
      <c r="E13" s="14"/>
      <c r="F13" s="13">
        <f t="shared" si="0"/>
        <v>2484.17</v>
      </c>
      <c r="G13" s="12">
        <f>'Коммунальные услуги'!D5</f>
        <v>1486.386</v>
      </c>
      <c r="H13" s="12">
        <f>Налоги!B5</f>
        <v>737.78300000000002</v>
      </c>
      <c r="I13" s="12">
        <f>'Сод, имущества'!D5</f>
        <v>135.001</v>
      </c>
      <c r="J13" s="12">
        <v>0</v>
      </c>
      <c r="K13" s="12">
        <f>'Прочие услуги'!M6</f>
        <v>125</v>
      </c>
      <c r="L13" s="12">
        <f>'Льготное питание'!B5</f>
        <v>0</v>
      </c>
    </row>
    <row r="14" spans="1:12" hidden="1" x14ac:dyDescent="0.25">
      <c r="A14" s="26" t="s">
        <v>5</v>
      </c>
      <c r="B14" s="14">
        <v>1</v>
      </c>
      <c r="C14" s="14"/>
      <c r="D14" s="14"/>
      <c r="E14" s="14"/>
      <c r="F14" s="13">
        <f t="shared" si="0"/>
        <v>3735.011</v>
      </c>
      <c r="G14" s="12">
        <f>'Коммунальные услуги'!D6</f>
        <v>2791.45</v>
      </c>
      <c r="H14" s="12">
        <f>Налоги!B6</f>
        <v>650.73800000000006</v>
      </c>
      <c r="I14" s="12">
        <f>'Сод, имущества'!D6</f>
        <v>139.32300000000001</v>
      </c>
      <c r="J14" s="12">
        <v>0</v>
      </c>
      <c r="K14" s="12">
        <f>'Прочие услуги'!M7</f>
        <v>153.5</v>
      </c>
      <c r="L14" s="12">
        <f>'Льготное питание'!B6</f>
        <v>0</v>
      </c>
    </row>
    <row r="15" spans="1:12" hidden="1" x14ac:dyDescent="0.25">
      <c r="A15" s="26" t="s">
        <v>6</v>
      </c>
      <c r="B15" s="14">
        <v>2</v>
      </c>
      <c r="C15" s="14"/>
      <c r="D15" s="14"/>
      <c r="E15" s="14"/>
      <c r="F15" s="13">
        <f t="shared" si="0"/>
        <v>3755.92</v>
      </c>
      <c r="G15" s="12">
        <f>'Коммунальные услуги'!D7</f>
        <v>2946.0410000000002</v>
      </c>
      <c r="H15" s="12">
        <f>Налоги!B7</f>
        <v>450.63200000000001</v>
      </c>
      <c r="I15" s="12">
        <f>'Сод, имущества'!D7</f>
        <v>210.74700000000001</v>
      </c>
      <c r="J15" s="12">
        <v>0</v>
      </c>
      <c r="K15" s="12">
        <f>'Прочие услуги'!M8</f>
        <v>148.5</v>
      </c>
      <c r="L15" s="12">
        <f>'Льготное питание'!B7</f>
        <v>0</v>
      </c>
    </row>
    <row r="16" spans="1:12" hidden="1" x14ac:dyDescent="0.25">
      <c r="A16" s="26" t="s">
        <v>7</v>
      </c>
      <c r="B16" s="14">
        <v>1</v>
      </c>
      <c r="C16" s="14"/>
      <c r="D16" s="14"/>
      <c r="E16" s="14"/>
      <c r="F16" s="13">
        <f t="shared" si="0"/>
        <v>3937.038</v>
      </c>
      <c r="G16" s="12">
        <f>'Коммунальные услуги'!D8</f>
        <v>2591.04</v>
      </c>
      <c r="H16" s="12">
        <f>Налоги!B8</f>
        <v>1089.3040000000001</v>
      </c>
      <c r="I16" s="12">
        <f>'Сод, имущества'!D8</f>
        <v>118.19399999999999</v>
      </c>
      <c r="J16" s="12">
        <v>0</v>
      </c>
      <c r="K16" s="12">
        <f>'Прочие услуги'!M9</f>
        <v>138.5</v>
      </c>
      <c r="L16" s="12">
        <f>'Льготное питание'!B8</f>
        <v>0</v>
      </c>
    </row>
    <row r="17" spans="1:12" hidden="1" x14ac:dyDescent="0.25">
      <c r="A17" s="26" t="s">
        <v>8</v>
      </c>
      <c r="B17" s="14">
        <v>1</v>
      </c>
      <c r="C17" s="14"/>
      <c r="D17" s="14"/>
      <c r="E17" s="14"/>
      <c r="F17" s="13">
        <f t="shared" si="0"/>
        <v>4497.7560000000003</v>
      </c>
      <c r="G17" s="12">
        <f>'Коммунальные услуги'!D9</f>
        <v>3278.2469999999998</v>
      </c>
      <c r="H17" s="12">
        <f>Налоги!B9</f>
        <v>959.05600000000004</v>
      </c>
      <c r="I17" s="12">
        <f>'Сод, имущества'!D9</f>
        <v>109.953</v>
      </c>
      <c r="J17" s="12">
        <v>0</v>
      </c>
      <c r="K17" s="12">
        <f>'Прочие услуги'!M10</f>
        <v>150.5</v>
      </c>
      <c r="L17" s="12">
        <f>'Льготное питание'!B9</f>
        <v>0</v>
      </c>
    </row>
    <row r="18" spans="1:12" hidden="1" x14ac:dyDescent="0.25">
      <c r="A18" s="26" t="s">
        <v>9</v>
      </c>
      <c r="B18" s="14">
        <v>1</v>
      </c>
      <c r="C18" s="14"/>
      <c r="D18" s="14"/>
      <c r="E18" s="14"/>
      <c r="F18" s="13">
        <f t="shared" si="0"/>
        <v>7447.2250000000004</v>
      </c>
      <c r="G18" s="12">
        <f>'Коммунальные услуги'!D10</f>
        <v>5180.5810000000001</v>
      </c>
      <c r="H18" s="12">
        <f>Налоги!B10</f>
        <v>1974.0639999999999</v>
      </c>
      <c r="I18" s="12">
        <f>'Сод, имущества'!D10</f>
        <v>149.58000000000001</v>
      </c>
      <c r="J18" s="12">
        <v>0</v>
      </c>
      <c r="K18" s="12">
        <f>'Прочие услуги'!M11</f>
        <v>143</v>
      </c>
      <c r="L18" s="12">
        <f>'Льготное питание'!B10</f>
        <v>0</v>
      </c>
    </row>
    <row r="19" spans="1:12" hidden="1" x14ac:dyDescent="0.25">
      <c r="A19" s="26" t="s">
        <v>10</v>
      </c>
      <c r="B19" s="14">
        <v>1</v>
      </c>
      <c r="C19" s="14"/>
      <c r="D19" s="14"/>
      <c r="E19" s="14"/>
      <c r="F19" s="13">
        <f t="shared" si="0"/>
        <v>3707.7490000000003</v>
      </c>
      <c r="G19" s="12">
        <f>'Коммунальные услуги'!D11</f>
        <v>2321.1480000000001</v>
      </c>
      <c r="H19" s="12">
        <f>Налоги!B11</f>
        <v>1069.134</v>
      </c>
      <c r="I19" s="12">
        <f>'Сод, имущества'!D11</f>
        <v>169.96699999999998</v>
      </c>
      <c r="J19" s="12">
        <v>0</v>
      </c>
      <c r="K19" s="12">
        <f>'Прочие услуги'!M12</f>
        <v>147.5</v>
      </c>
      <c r="L19" s="12">
        <f>'Льготное питание'!B11</f>
        <v>0</v>
      </c>
    </row>
    <row r="20" spans="1:12" hidden="1" x14ac:dyDescent="0.25">
      <c r="A20" s="26" t="s">
        <v>11</v>
      </c>
      <c r="B20" s="14">
        <v>1</v>
      </c>
      <c r="C20" s="14"/>
      <c r="D20" s="14"/>
      <c r="E20" s="14"/>
      <c r="F20" s="13">
        <f t="shared" si="0"/>
        <v>5203.567</v>
      </c>
      <c r="G20" s="12">
        <f>'Коммунальные услуги'!D12</f>
        <v>3653.8919999999998</v>
      </c>
      <c r="H20" s="12">
        <f>Налоги!B12</f>
        <v>1111.2280000000001</v>
      </c>
      <c r="I20" s="12">
        <f>'Сод, имущества'!D12</f>
        <v>262.447</v>
      </c>
      <c r="J20" s="12">
        <v>0</v>
      </c>
      <c r="K20" s="12">
        <f>'Прочие услуги'!M13</f>
        <v>176</v>
      </c>
      <c r="L20" s="12">
        <f>'Льготное питание'!B12</f>
        <v>0</v>
      </c>
    </row>
    <row r="21" spans="1:12" hidden="1" x14ac:dyDescent="0.25">
      <c r="A21" s="26" t="s">
        <v>12</v>
      </c>
      <c r="B21" s="14">
        <v>1</v>
      </c>
      <c r="C21" s="14"/>
      <c r="D21" s="14"/>
      <c r="E21" s="14"/>
      <c r="F21" s="13">
        <f t="shared" si="0"/>
        <v>2506.0350000000003</v>
      </c>
      <c r="G21" s="12">
        <f>'Коммунальные услуги'!D13</f>
        <v>1854.433</v>
      </c>
      <c r="H21" s="12">
        <f>Налоги!B13</f>
        <v>387.50099999999998</v>
      </c>
      <c r="I21" s="12">
        <f>'Сод, имущества'!D13</f>
        <v>142.101</v>
      </c>
      <c r="J21" s="12">
        <v>0</v>
      </c>
      <c r="K21" s="12">
        <f>'Прочие услуги'!M14</f>
        <v>122</v>
      </c>
      <c r="L21" s="12">
        <f>'Льготное питание'!B13</f>
        <v>0</v>
      </c>
    </row>
    <row r="22" spans="1:12" hidden="1" x14ac:dyDescent="0.25">
      <c r="A22" s="26" t="s">
        <v>13</v>
      </c>
      <c r="B22" s="14">
        <v>1</v>
      </c>
      <c r="C22" s="14"/>
      <c r="D22" s="14"/>
      <c r="E22" s="14"/>
      <c r="F22" s="13">
        <f t="shared" si="0"/>
        <v>2765.8760000000002</v>
      </c>
      <c r="G22" s="12">
        <f>'Коммунальные услуги'!D14</f>
        <v>2425.0920000000001</v>
      </c>
      <c r="H22" s="12">
        <f>Налоги!B14</f>
        <v>25.331</v>
      </c>
      <c r="I22" s="12">
        <f>'Сод, имущества'!D14</f>
        <v>170.953</v>
      </c>
      <c r="J22" s="12">
        <v>0</v>
      </c>
      <c r="K22" s="12">
        <f>'Прочие услуги'!M15</f>
        <v>144.5</v>
      </c>
      <c r="L22" s="12">
        <f>'Льготное питание'!B14</f>
        <v>0</v>
      </c>
    </row>
    <row r="23" spans="1:12" hidden="1" x14ac:dyDescent="0.25">
      <c r="A23" s="26" t="s">
        <v>14</v>
      </c>
      <c r="B23" s="14">
        <v>2</v>
      </c>
      <c r="C23" s="14"/>
      <c r="D23" s="14"/>
      <c r="E23" s="14"/>
      <c r="F23" s="13">
        <f t="shared" si="0"/>
        <v>4273.1660000000002</v>
      </c>
      <c r="G23" s="12">
        <f>'Коммунальные услуги'!D15</f>
        <v>2814.4830000000002</v>
      </c>
      <c r="H23" s="12">
        <f>Налоги!B15</f>
        <v>1011.8670000000001</v>
      </c>
      <c r="I23" s="12">
        <f>'Сод, имущества'!D15</f>
        <v>257.81600000000003</v>
      </c>
      <c r="J23" s="12">
        <v>0</v>
      </c>
      <c r="K23" s="12">
        <f>'Прочие услуги'!M16</f>
        <v>189</v>
      </c>
      <c r="L23" s="12">
        <f>'Льготное питание'!B15</f>
        <v>0</v>
      </c>
    </row>
    <row r="24" spans="1:12" hidden="1" x14ac:dyDescent="0.25">
      <c r="A24" s="26" t="s">
        <v>15</v>
      </c>
      <c r="B24" s="14">
        <v>1</v>
      </c>
      <c r="C24" s="14"/>
      <c r="D24" s="14"/>
      <c r="E24" s="14"/>
      <c r="F24" s="13">
        <f t="shared" si="0"/>
        <v>7325.8110000000006</v>
      </c>
      <c r="G24" s="12">
        <f>'Коммунальные услуги'!D16</f>
        <v>5087.7910000000002</v>
      </c>
      <c r="H24" s="12">
        <f>Налоги!B16</f>
        <v>1919.384</v>
      </c>
      <c r="I24" s="12">
        <f>'Сод, имущества'!D16</f>
        <v>130.636</v>
      </c>
      <c r="J24" s="12">
        <v>0</v>
      </c>
      <c r="K24" s="12">
        <f>'Прочие услуги'!M17</f>
        <v>188</v>
      </c>
      <c r="L24" s="12">
        <f>'Льготное питание'!B16</f>
        <v>0</v>
      </c>
    </row>
    <row r="25" spans="1:12" ht="14.25" hidden="1" x14ac:dyDescent="0.2">
      <c r="A25" s="27" t="s">
        <v>221</v>
      </c>
      <c r="B25" s="66">
        <f>SUM(B10:B24)</f>
        <v>18</v>
      </c>
      <c r="C25" s="66">
        <f>SUM(C10:C24)</f>
        <v>0</v>
      </c>
      <c r="D25" s="66">
        <f>SUM(D10:D24)</f>
        <v>0</v>
      </c>
      <c r="E25" s="66">
        <f>SUM(E10:E24)</f>
        <v>1</v>
      </c>
      <c r="F25" s="67">
        <f t="shared" ref="F25:L25" si="1">SUM(F10:F24)</f>
        <v>60129.125000000015</v>
      </c>
      <c r="G25" s="67">
        <f t="shared" si="1"/>
        <v>42246.603000000003</v>
      </c>
      <c r="H25" s="67">
        <f t="shared" si="1"/>
        <v>13071.347000000003</v>
      </c>
      <c r="I25" s="67">
        <f t="shared" si="1"/>
        <v>2541.6749999999997</v>
      </c>
      <c r="J25" s="67">
        <f t="shared" ref="J25:K25" si="2">SUM(J10:J24)</f>
        <v>0</v>
      </c>
      <c r="K25" s="67">
        <f t="shared" si="2"/>
        <v>2269.5</v>
      </c>
      <c r="L25" s="67">
        <f t="shared" si="1"/>
        <v>0</v>
      </c>
    </row>
    <row r="26" spans="1:12" hidden="1" x14ac:dyDescent="0.25">
      <c r="A26" s="26" t="s">
        <v>16</v>
      </c>
      <c r="B26" s="14">
        <v>1</v>
      </c>
      <c r="C26" s="14"/>
      <c r="D26" s="14"/>
      <c r="E26" s="14"/>
      <c r="F26" s="13">
        <f t="shared" ref="F26:F53" si="3">G26+H26+I26+J26+K26+L26</f>
        <v>4404.2550000000001</v>
      </c>
      <c r="G26" s="12">
        <f>'Коммунальные услуги'!D18</f>
        <v>2540.3009999999999</v>
      </c>
      <c r="H26" s="12">
        <f>Налоги!B18</f>
        <v>1498.799</v>
      </c>
      <c r="I26" s="12">
        <f>'Сод, имущества'!D18</f>
        <v>186.155</v>
      </c>
      <c r="J26" s="12">
        <v>0</v>
      </c>
      <c r="K26" s="12">
        <f>'Прочие услуги'!M19</f>
        <v>179</v>
      </c>
      <c r="L26" s="12">
        <f>'Льготное питание'!B18</f>
        <v>0</v>
      </c>
    </row>
    <row r="27" spans="1:12" hidden="1" x14ac:dyDescent="0.25">
      <c r="A27" s="26" t="s">
        <v>17</v>
      </c>
      <c r="B27" s="14">
        <v>1</v>
      </c>
      <c r="C27" s="14"/>
      <c r="D27" s="14"/>
      <c r="E27" s="14"/>
      <c r="F27" s="13">
        <f t="shared" si="3"/>
        <v>64</v>
      </c>
      <c r="G27" s="12">
        <f>'Коммунальные услуги'!D19</f>
        <v>0</v>
      </c>
      <c r="H27" s="12">
        <f>Налоги!B19</f>
        <v>64</v>
      </c>
      <c r="I27" s="12">
        <f>'Сод, имущества'!D19</f>
        <v>0</v>
      </c>
      <c r="J27" s="12">
        <v>0</v>
      </c>
      <c r="K27" s="12">
        <f>'Прочие услуги'!M20</f>
        <v>0</v>
      </c>
      <c r="L27" s="12">
        <f>'Льготное питание'!B19</f>
        <v>0</v>
      </c>
    </row>
    <row r="28" spans="1:12" hidden="1" x14ac:dyDescent="0.25">
      <c r="A28" s="26" t="s">
        <v>18</v>
      </c>
      <c r="B28" s="14">
        <v>1</v>
      </c>
      <c r="C28" s="14"/>
      <c r="D28" s="14"/>
      <c r="E28" s="14"/>
      <c r="F28" s="13">
        <f t="shared" si="3"/>
        <v>3931.2569999999996</v>
      </c>
      <c r="G28" s="12">
        <f>'Коммунальные услуги'!D20</f>
        <v>2752.875</v>
      </c>
      <c r="H28" s="12">
        <f>Налоги!B20</f>
        <v>883.10199999999998</v>
      </c>
      <c r="I28" s="12">
        <f>'Сод, имущества'!D20</f>
        <v>134.57999999999998</v>
      </c>
      <c r="J28" s="12">
        <v>0</v>
      </c>
      <c r="K28" s="12">
        <f>'Прочие услуги'!M21</f>
        <v>160.69999999999999</v>
      </c>
      <c r="L28" s="12">
        <f>'Льготное питание'!B20</f>
        <v>0</v>
      </c>
    </row>
    <row r="29" spans="1:12" hidden="1" x14ac:dyDescent="0.25">
      <c r="A29" s="26" t="s">
        <v>19</v>
      </c>
      <c r="B29" s="14">
        <v>2</v>
      </c>
      <c r="C29" s="14"/>
      <c r="D29" s="14"/>
      <c r="E29" s="14"/>
      <c r="F29" s="13">
        <f t="shared" si="3"/>
        <v>4645.6630000000005</v>
      </c>
      <c r="G29" s="12">
        <f>'Коммунальные услуги'!D21</f>
        <v>2583.8629999999998</v>
      </c>
      <c r="H29" s="12">
        <f>Налоги!B21</f>
        <v>1450.24</v>
      </c>
      <c r="I29" s="12">
        <f>'Сод, имущества'!D21</f>
        <v>409.06</v>
      </c>
      <c r="J29" s="12">
        <v>0</v>
      </c>
      <c r="K29" s="12">
        <f>'Прочие услуги'!M22</f>
        <v>202.5</v>
      </c>
      <c r="L29" s="12">
        <f>'Льготное питание'!B21</f>
        <v>0</v>
      </c>
    </row>
    <row r="30" spans="1:12" hidden="1" x14ac:dyDescent="0.25">
      <c r="A30" s="26" t="s">
        <v>20</v>
      </c>
      <c r="B30" s="14">
        <v>1</v>
      </c>
      <c r="C30" s="14"/>
      <c r="D30" s="14"/>
      <c r="E30" s="14"/>
      <c r="F30" s="13">
        <f t="shared" si="3"/>
        <v>3648.76</v>
      </c>
      <c r="G30" s="12">
        <f>'Коммунальные услуги'!D22</f>
        <v>2366.02</v>
      </c>
      <c r="H30" s="12">
        <f>Налоги!B22</f>
        <v>975.476</v>
      </c>
      <c r="I30" s="12">
        <f>'Сод, имущества'!D22</f>
        <v>171.76400000000001</v>
      </c>
      <c r="J30" s="12">
        <v>0</v>
      </c>
      <c r="K30" s="12">
        <f>'Прочие услуги'!M23</f>
        <v>135.5</v>
      </c>
      <c r="L30" s="12">
        <f>'Льготное питание'!B22</f>
        <v>0</v>
      </c>
    </row>
    <row r="31" spans="1:12" hidden="1" x14ac:dyDescent="0.25">
      <c r="A31" s="26" t="s">
        <v>21</v>
      </c>
      <c r="B31" s="14">
        <v>1</v>
      </c>
      <c r="C31" s="14"/>
      <c r="D31" s="14"/>
      <c r="E31" s="14"/>
      <c r="F31" s="13">
        <f t="shared" si="3"/>
        <v>4038.5190000000002</v>
      </c>
      <c r="G31" s="12">
        <f>'Коммунальные услуги'!D23</f>
        <v>2538.261</v>
      </c>
      <c r="H31" s="12">
        <f>Налоги!B23</f>
        <v>1107.431</v>
      </c>
      <c r="I31" s="12">
        <f>'Сод, имущества'!D23</f>
        <v>218.327</v>
      </c>
      <c r="J31" s="12">
        <v>0</v>
      </c>
      <c r="K31" s="12">
        <f>'Прочие услуги'!M24</f>
        <v>174.5</v>
      </c>
      <c r="L31" s="12">
        <f>'Льготное питание'!B23</f>
        <v>0</v>
      </c>
    </row>
    <row r="32" spans="1:12" hidden="1" x14ac:dyDescent="0.25">
      <c r="A32" s="26" t="s">
        <v>22</v>
      </c>
      <c r="B32" s="14">
        <v>1</v>
      </c>
      <c r="C32" s="14"/>
      <c r="D32" s="14"/>
      <c r="E32" s="14"/>
      <c r="F32" s="13">
        <f t="shared" si="3"/>
        <v>4333.402</v>
      </c>
      <c r="G32" s="12">
        <f>'Коммунальные услуги'!D24</f>
        <v>2787.9059999999999</v>
      </c>
      <c r="H32" s="12">
        <f>Налоги!B24</f>
        <v>1256.558</v>
      </c>
      <c r="I32" s="12">
        <f>'Сод, имущества'!D24</f>
        <v>124.938</v>
      </c>
      <c r="J32" s="12">
        <v>0</v>
      </c>
      <c r="K32" s="12">
        <f>'Прочие услуги'!M25</f>
        <v>164</v>
      </c>
      <c r="L32" s="12">
        <f>'Льготное питание'!B24</f>
        <v>0</v>
      </c>
    </row>
    <row r="33" spans="1:12" hidden="1" x14ac:dyDescent="0.25">
      <c r="A33" s="26" t="s">
        <v>23</v>
      </c>
      <c r="B33" s="14">
        <v>1</v>
      </c>
      <c r="C33" s="14"/>
      <c r="D33" s="14"/>
      <c r="E33" s="14"/>
      <c r="F33" s="13">
        <f t="shared" si="3"/>
        <v>4338.4309999999996</v>
      </c>
      <c r="G33" s="12">
        <f>'Коммунальные услуги'!D25</f>
        <v>2773.8649999999998</v>
      </c>
      <c r="H33" s="12">
        <f>Налоги!B25</f>
        <v>1164.575</v>
      </c>
      <c r="I33" s="12">
        <f>'Сод, имущества'!D25</f>
        <v>216.49099999999999</v>
      </c>
      <c r="J33" s="12">
        <v>0</v>
      </c>
      <c r="K33" s="12">
        <f>'Прочие услуги'!M26</f>
        <v>183.5</v>
      </c>
      <c r="L33" s="12">
        <f>'Льготное питание'!B25</f>
        <v>0</v>
      </c>
    </row>
    <row r="34" spans="1:12" hidden="1" x14ac:dyDescent="0.25">
      <c r="A34" s="26" t="s">
        <v>24</v>
      </c>
      <c r="B34" s="14">
        <v>1</v>
      </c>
      <c r="C34" s="14"/>
      <c r="D34" s="14"/>
      <c r="E34" s="14"/>
      <c r="F34" s="13">
        <f t="shared" si="3"/>
        <v>3478.53</v>
      </c>
      <c r="G34" s="12">
        <f>'Коммунальные услуги'!D26</f>
        <v>2259.2280000000001</v>
      </c>
      <c r="H34" s="12">
        <f>Налоги!B26</f>
        <v>757.78599999999994</v>
      </c>
      <c r="I34" s="12">
        <f>'Сод, имущества'!D26</f>
        <v>314.01600000000002</v>
      </c>
      <c r="J34" s="12">
        <v>0</v>
      </c>
      <c r="K34" s="12">
        <f>'Прочие услуги'!M27</f>
        <v>147.5</v>
      </c>
      <c r="L34" s="12">
        <f>'Льготное питание'!B26</f>
        <v>0</v>
      </c>
    </row>
    <row r="35" spans="1:12" hidden="1" x14ac:dyDescent="0.25">
      <c r="A35" s="26" t="s">
        <v>25</v>
      </c>
      <c r="B35" s="14">
        <v>1</v>
      </c>
      <c r="C35" s="14"/>
      <c r="D35" s="14"/>
      <c r="E35" s="14"/>
      <c r="F35" s="13">
        <f t="shared" si="3"/>
        <v>3232.9259999999999</v>
      </c>
      <c r="G35" s="12">
        <f>'Коммунальные услуги'!D27</f>
        <v>2596.2379999999998</v>
      </c>
      <c r="H35" s="12">
        <f>Налоги!B27</f>
        <v>328.37799999999999</v>
      </c>
      <c r="I35" s="12">
        <f>'Сод, имущества'!D27</f>
        <v>162.31</v>
      </c>
      <c r="J35" s="12">
        <v>0</v>
      </c>
      <c r="K35" s="12">
        <f>'Прочие услуги'!M28</f>
        <v>146</v>
      </c>
      <c r="L35" s="12">
        <f>'Льготное питание'!B27</f>
        <v>0</v>
      </c>
    </row>
    <row r="36" spans="1:12" hidden="1" x14ac:dyDescent="0.25">
      <c r="A36" s="26" t="s">
        <v>26</v>
      </c>
      <c r="B36" s="14">
        <v>1</v>
      </c>
      <c r="C36" s="14"/>
      <c r="D36" s="14"/>
      <c r="E36" s="14"/>
      <c r="F36" s="13">
        <f t="shared" si="3"/>
        <v>4303.9620000000004</v>
      </c>
      <c r="G36" s="12">
        <f>'Коммунальные услуги'!D28</f>
        <v>3179.1759999999999</v>
      </c>
      <c r="H36" s="12">
        <f>Налоги!B28</f>
        <v>827.57500000000005</v>
      </c>
      <c r="I36" s="12">
        <f>'Сод, имущества'!D28</f>
        <v>142.21100000000001</v>
      </c>
      <c r="J36" s="12">
        <v>0</v>
      </c>
      <c r="K36" s="12">
        <f>'Прочие услуги'!M29</f>
        <v>155</v>
      </c>
      <c r="L36" s="12">
        <f>'Льготное питание'!B28</f>
        <v>0</v>
      </c>
    </row>
    <row r="37" spans="1:12" hidden="1" x14ac:dyDescent="0.25">
      <c r="A37" s="26" t="s">
        <v>27</v>
      </c>
      <c r="B37" s="14">
        <v>2</v>
      </c>
      <c r="C37" s="14"/>
      <c r="D37" s="14"/>
      <c r="E37" s="14"/>
      <c r="F37" s="13">
        <f t="shared" si="3"/>
        <v>11476.171</v>
      </c>
      <c r="G37" s="12">
        <f>'Коммунальные услуги'!D29</f>
        <v>6757.8249999999998</v>
      </c>
      <c r="H37" s="12">
        <f>Налоги!B29</f>
        <v>4208.2659999999996</v>
      </c>
      <c r="I37" s="12">
        <f>'Сод, имущества'!D29</f>
        <v>282.08</v>
      </c>
      <c r="J37" s="12">
        <v>0</v>
      </c>
      <c r="K37" s="12">
        <f>'Прочие услуги'!M30</f>
        <v>228</v>
      </c>
      <c r="L37" s="12">
        <f>'Льготное питание'!B29</f>
        <v>0</v>
      </c>
    </row>
    <row r="38" spans="1:12" hidden="1" x14ac:dyDescent="0.25">
      <c r="A38" s="26" t="s">
        <v>28</v>
      </c>
      <c r="B38" s="14">
        <v>2</v>
      </c>
      <c r="C38" s="14"/>
      <c r="D38" s="14"/>
      <c r="E38" s="14"/>
      <c r="F38" s="13">
        <f t="shared" si="3"/>
        <v>4836.1870000000008</v>
      </c>
      <c r="G38" s="12">
        <f>'Коммунальные услуги'!D30</f>
        <v>4003.9050000000002</v>
      </c>
      <c r="H38" s="12">
        <f>Налоги!B30</f>
        <v>380</v>
      </c>
      <c r="I38" s="12">
        <f>'Сод, имущества'!D30</f>
        <v>215.28200000000001</v>
      </c>
      <c r="J38" s="12">
        <v>0</v>
      </c>
      <c r="K38" s="12">
        <f>'Прочие услуги'!M31</f>
        <v>237</v>
      </c>
      <c r="L38" s="12">
        <f>'Льготное питание'!B30</f>
        <v>0</v>
      </c>
    </row>
    <row r="39" spans="1:12" hidden="1" x14ac:dyDescent="0.25">
      <c r="A39" s="28" t="s">
        <v>29</v>
      </c>
      <c r="B39" s="14">
        <v>2</v>
      </c>
      <c r="C39" s="14"/>
      <c r="D39" s="14">
        <v>1</v>
      </c>
      <c r="E39" s="14"/>
      <c r="F39" s="13">
        <f t="shared" si="3"/>
        <v>2142.5920000000001</v>
      </c>
      <c r="G39" s="12">
        <f>'Коммунальные услуги'!D31</f>
        <v>1493.1210000000001</v>
      </c>
      <c r="H39" s="12">
        <f>Налоги!B31</f>
        <v>286.19900000000001</v>
      </c>
      <c r="I39" s="12">
        <f>'Сод, имущества'!D31</f>
        <v>207.27199999999999</v>
      </c>
      <c r="J39" s="12">
        <v>0</v>
      </c>
      <c r="K39" s="12">
        <f>'Прочие услуги'!M32</f>
        <v>156</v>
      </c>
      <c r="L39" s="12">
        <f>'Льготное питание'!B31</f>
        <v>0</v>
      </c>
    </row>
    <row r="40" spans="1:12" hidden="1" x14ac:dyDescent="0.25">
      <c r="A40" s="26" t="s">
        <v>30</v>
      </c>
      <c r="B40" s="14">
        <v>1</v>
      </c>
      <c r="C40" s="14"/>
      <c r="D40" s="14"/>
      <c r="E40" s="14"/>
      <c r="F40" s="13">
        <f t="shared" si="3"/>
        <v>2621.136</v>
      </c>
      <c r="G40" s="12">
        <f>'Коммунальные услуги'!D32</f>
        <v>1978.742</v>
      </c>
      <c r="H40" s="12">
        <f>Налоги!B32</f>
        <v>367.00799999999998</v>
      </c>
      <c r="I40" s="12">
        <f>'Сод, имущества'!D32</f>
        <v>142.886</v>
      </c>
      <c r="J40" s="12">
        <v>0</v>
      </c>
      <c r="K40" s="12">
        <f>'Прочие услуги'!M33</f>
        <v>132.5</v>
      </c>
      <c r="L40" s="12">
        <f>'Льготное питание'!B32</f>
        <v>0</v>
      </c>
    </row>
    <row r="41" spans="1:12" hidden="1" x14ac:dyDescent="0.25">
      <c r="A41" s="26" t="s">
        <v>31</v>
      </c>
      <c r="B41" s="14">
        <v>1</v>
      </c>
      <c r="C41" s="14"/>
      <c r="D41" s="14"/>
      <c r="E41" s="14"/>
      <c r="F41" s="13">
        <f t="shared" si="3"/>
        <v>2441.0140000000001</v>
      </c>
      <c r="G41" s="12">
        <f>'Коммунальные услуги'!D33</f>
        <v>1655.3109999999999</v>
      </c>
      <c r="H41" s="12">
        <f>Налоги!B33</f>
        <v>444.10599999999999</v>
      </c>
      <c r="I41" s="12">
        <f>'Сод, имущества'!D33</f>
        <v>204.59700000000001</v>
      </c>
      <c r="J41" s="12">
        <v>0</v>
      </c>
      <c r="K41" s="12">
        <f>'Прочие услуги'!M34</f>
        <v>137</v>
      </c>
      <c r="L41" s="12">
        <f>'Льготное питание'!B33</f>
        <v>0</v>
      </c>
    </row>
    <row r="42" spans="1:12" hidden="1" x14ac:dyDescent="0.25">
      <c r="A42" s="26" t="s">
        <v>32</v>
      </c>
      <c r="B42" s="14">
        <v>1</v>
      </c>
      <c r="C42" s="14"/>
      <c r="D42" s="14"/>
      <c r="E42" s="14"/>
      <c r="F42" s="13">
        <f t="shared" si="3"/>
        <v>2328.538</v>
      </c>
      <c r="G42" s="12">
        <f>'Коммунальные услуги'!D34</f>
        <v>1297.1389999999999</v>
      </c>
      <c r="H42" s="12">
        <f>Налоги!B34</f>
        <v>616.399</v>
      </c>
      <c r="I42" s="12">
        <f>'Сод, имущества'!D34</f>
        <v>291.5</v>
      </c>
      <c r="J42" s="12">
        <v>0</v>
      </c>
      <c r="K42" s="12">
        <f>'Прочие услуги'!M35</f>
        <v>123.5</v>
      </c>
      <c r="L42" s="12">
        <f>'Льготное питание'!B34</f>
        <v>0</v>
      </c>
    </row>
    <row r="43" spans="1:12" hidden="1" x14ac:dyDescent="0.25">
      <c r="A43" s="26" t="s">
        <v>33</v>
      </c>
      <c r="B43" s="14">
        <v>1</v>
      </c>
      <c r="C43" s="14"/>
      <c r="D43" s="14"/>
      <c r="E43" s="14"/>
      <c r="F43" s="13">
        <f t="shared" si="3"/>
        <v>4022.2109999999998</v>
      </c>
      <c r="G43" s="12">
        <f>'Коммунальные услуги'!D35</f>
        <v>2493.1329999999998</v>
      </c>
      <c r="H43" s="12">
        <f>Налоги!B35</f>
        <v>1198.2280000000001</v>
      </c>
      <c r="I43" s="12">
        <f>'Сод, имущества'!D35</f>
        <v>148.85</v>
      </c>
      <c r="J43" s="12">
        <v>0</v>
      </c>
      <c r="K43" s="12">
        <f>'Прочие услуги'!M36</f>
        <v>182</v>
      </c>
      <c r="L43" s="12">
        <f>'Льготное питание'!B35</f>
        <v>0</v>
      </c>
    </row>
    <row r="44" spans="1:12" hidden="1" x14ac:dyDescent="0.25">
      <c r="A44" s="28" t="s">
        <v>34</v>
      </c>
      <c r="B44" s="14">
        <v>1</v>
      </c>
      <c r="C44" s="14"/>
      <c r="D44" s="14"/>
      <c r="E44" s="14"/>
      <c r="F44" s="13">
        <f t="shared" si="3"/>
        <v>4721.2619999999997</v>
      </c>
      <c r="G44" s="12">
        <f>'Коммунальные услуги'!D36</f>
        <v>3164.2159999999999</v>
      </c>
      <c r="H44" s="12">
        <f>Налоги!B36</f>
        <v>1243.1849999999999</v>
      </c>
      <c r="I44" s="12">
        <f>'Сод, имущества'!D36</f>
        <v>146.86099999999999</v>
      </c>
      <c r="J44" s="12">
        <v>0</v>
      </c>
      <c r="K44" s="12">
        <f>'Прочие услуги'!M37</f>
        <v>167</v>
      </c>
      <c r="L44" s="12">
        <f>'Льготное питание'!B36</f>
        <v>0</v>
      </c>
    </row>
    <row r="45" spans="1:12" hidden="1" x14ac:dyDescent="0.25">
      <c r="A45" s="26" t="s">
        <v>35</v>
      </c>
      <c r="B45" s="14">
        <v>1</v>
      </c>
      <c r="C45" s="14"/>
      <c r="D45" s="14"/>
      <c r="E45" s="14"/>
      <c r="F45" s="13">
        <f t="shared" si="3"/>
        <v>3088.7170000000001</v>
      </c>
      <c r="G45" s="12">
        <f>'Коммунальные услуги'!D37</f>
        <v>2057.6759999999999</v>
      </c>
      <c r="H45" s="12">
        <f>Налоги!B37</f>
        <v>691.55700000000002</v>
      </c>
      <c r="I45" s="12">
        <f>'Сод, имущества'!D37</f>
        <v>166.48399999999998</v>
      </c>
      <c r="J45" s="12">
        <v>0</v>
      </c>
      <c r="K45" s="12">
        <f>'Прочие услуги'!M38</f>
        <v>173</v>
      </c>
      <c r="L45" s="12">
        <f>'Льготное питание'!B37</f>
        <v>0</v>
      </c>
    </row>
    <row r="46" spans="1:12" hidden="1" x14ac:dyDescent="0.25">
      <c r="A46" s="26" t="s">
        <v>36</v>
      </c>
      <c r="B46" s="14">
        <v>1</v>
      </c>
      <c r="C46" s="14"/>
      <c r="D46" s="14"/>
      <c r="E46" s="14"/>
      <c r="F46" s="13">
        <f t="shared" si="3"/>
        <v>4549.4470000000001</v>
      </c>
      <c r="G46" s="12">
        <f>'Коммунальные услуги'!D38</f>
        <v>3008.4839999999999</v>
      </c>
      <c r="H46" s="12">
        <f>Налоги!B38</f>
        <v>1237.95</v>
      </c>
      <c r="I46" s="12">
        <f>'Сод, имущества'!D38</f>
        <v>142.01300000000001</v>
      </c>
      <c r="J46" s="12">
        <v>0</v>
      </c>
      <c r="K46" s="12">
        <f>'Прочие услуги'!M39</f>
        <v>161</v>
      </c>
      <c r="L46" s="12">
        <f>'Льготное питание'!B38</f>
        <v>0</v>
      </c>
    </row>
    <row r="47" spans="1:12" hidden="1" x14ac:dyDescent="0.25">
      <c r="A47" s="26" t="s">
        <v>37</v>
      </c>
      <c r="B47" s="14">
        <v>1</v>
      </c>
      <c r="C47" s="14"/>
      <c r="D47" s="14"/>
      <c r="E47" s="14"/>
      <c r="F47" s="13">
        <f t="shared" si="3"/>
        <v>4490.018</v>
      </c>
      <c r="G47" s="12">
        <f>'Коммунальные услуги'!D39</f>
        <v>3029.6179999999999</v>
      </c>
      <c r="H47" s="12">
        <f>Налоги!B39</f>
        <v>1200.604</v>
      </c>
      <c r="I47" s="12">
        <f>'Сод, имущества'!D39</f>
        <v>124.29599999999999</v>
      </c>
      <c r="J47" s="12">
        <v>0</v>
      </c>
      <c r="K47" s="12">
        <f>'Прочие услуги'!M40</f>
        <v>135.5</v>
      </c>
      <c r="L47" s="12">
        <f>'Льготное питание'!B39</f>
        <v>0</v>
      </c>
    </row>
    <row r="48" spans="1:12" hidden="1" x14ac:dyDescent="0.25">
      <c r="A48" s="26" t="s">
        <v>38</v>
      </c>
      <c r="B48" s="14">
        <v>2</v>
      </c>
      <c r="C48" s="14"/>
      <c r="D48" s="14"/>
      <c r="E48" s="14"/>
      <c r="F48" s="13">
        <f t="shared" si="3"/>
        <v>4367.3630000000003</v>
      </c>
      <c r="G48" s="12">
        <f>'Коммунальные услуги'!D40</f>
        <v>2569.1460000000002</v>
      </c>
      <c r="H48" s="12">
        <f>Налоги!B40</f>
        <v>1371.9749999999999</v>
      </c>
      <c r="I48" s="12">
        <f>'Сод, имущества'!D40</f>
        <v>232.74199999999999</v>
      </c>
      <c r="J48" s="12">
        <v>0</v>
      </c>
      <c r="K48" s="12">
        <f>'Прочие услуги'!M41</f>
        <v>193.5</v>
      </c>
      <c r="L48" s="12">
        <f>'Льготное питание'!B40</f>
        <v>0</v>
      </c>
    </row>
    <row r="49" spans="1:12" hidden="1" x14ac:dyDescent="0.25">
      <c r="A49" s="26" t="s">
        <v>39</v>
      </c>
      <c r="B49" s="14">
        <v>1</v>
      </c>
      <c r="C49" s="14"/>
      <c r="D49" s="14"/>
      <c r="E49" s="14"/>
      <c r="F49" s="13">
        <f t="shared" si="3"/>
        <v>5053.2809999999999</v>
      </c>
      <c r="G49" s="12">
        <f>'Коммунальные услуги'!D41</f>
        <v>4123.3220000000001</v>
      </c>
      <c r="H49" s="12">
        <f>Налоги!B41</f>
        <v>596.95299999999997</v>
      </c>
      <c r="I49" s="12">
        <f>'Сод, имущества'!D41</f>
        <v>181.006</v>
      </c>
      <c r="J49" s="12">
        <v>0</v>
      </c>
      <c r="K49" s="12">
        <f>'Прочие услуги'!M42</f>
        <v>152</v>
      </c>
      <c r="L49" s="12">
        <f>'Льготное питание'!B41</f>
        <v>0</v>
      </c>
    </row>
    <row r="50" spans="1:12" hidden="1" x14ac:dyDescent="0.25">
      <c r="A50" s="28" t="s">
        <v>40</v>
      </c>
      <c r="B50" s="14">
        <v>1</v>
      </c>
      <c r="C50" s="14"/>
      <c r="D50" s="14"/>
      <c r="E50" s="14"/>
      <c r="F50" s="13">
        <f t="shared" si="3"/>
        <v>5559.15</v>
      </c>
      <c r="G50" s="12">
        <f>'Коммунальные услуги'!D42</f>
        <v>4106.5429999999997</v>
      </c>
      <c r="H50" s="12">
        <f>Налоги!B42</f>
        <v>1147.4560000000001</v>
      </c>
      <c r="I50" s="12">
        <f>'Сод, имущества'!D42</f>
        <v>150.15100000000001</v>
      </c>
      <c r="J50" s="12">
        <v>0</v>
      </c>
      <c r="K50" s="12">
        <f>'Прочие услуги'!M43</f>
        <v>155</v>
      </c>
      <c r="L50" s="12">
        <f>'Льготное питание'!B42</f>
        <v>0</v>
      </c>
    </row>
    <row r="51" spans="1:12" hidden="1" x14ac:dyDescent="0.25">
      <c r="A51" s="26" t="s">
        <v>41</v>
      </c>
      <c r="B51" s="14">
        <v>1</v>
      </c>
      <c r="C51" s="14"/>
      <c r="D51" s="14"/>
      <c r="E51" s="14"/>
      <c r="F51" s="13">
        <f t="shared" si="3"/>
        <v>3903.4740000000002</v>
      </c>
      <c r="G51" s="12">
        <f>'Коммунальные услуги'!D43</f>
        <v>2525.1840000000002</v>
      </c>
      <c r="H51" s="12">
        <f>Налоги!B43</f>
        <v>1015.1849999999999</v>
      </c>
      <c r="I51" s="12">
        <f>'Сод, имущества'!D43</f>
        <v>179.60499999999999</v>
      </c>
      <c r="J51" s="12">
        <v>0</v>
      </c>
      <c r="K51" s="12">
        <f>'Прочие услуги'!M44</f>
        <v>183.5</v>
      </c>
      <c r="L51" s="12">
        <f>'Льготное питание'!B43</f>
        <v>0</v>
      </c>
    </row>
    <row r="52" spans="1:12" hidden="1" x14ac:dyDescent="0.25">
      <c r="A52" s="26" t="s">
        <v>42</v>
      </c>
      <c r="B52" s="14">
        <v>1</v>
      </c>
      <c r="C52" s="14"/>
      <c r="D52" s="14"/>
      <c r="E52" s="14"/>
      <c r="F52" s="13">
        <f t="shared" si="3"/>
        <v>4305.5749999999998</v>
      </c>
      <c r="G52" s="12">
        <f>'Коммунальные услуги'!D44</f>
        <v>3387.4479999999999</v>
      </c>
      <c r="H52" s="12">
        <f>Налоги!B44</f>
        <v>505.12700000000001</v>
      </c>
      <c r="I52" s="12">
        <f>'Сод, имущества'!D44</f>
        <v>240</v>
      </c>
      <c r="J52" s="12">
        <v>0</v>
      </c>
      <c r="K52" s="12">
        <f>'Прочие услуги'!M45</f>
        <v>173</v>
      </c>
      <c r="L52" s="12">
        <f>'Льготное питание'!B44</f>
        <v>0</v>
      </c>
    </row>
    <row r="53" spans="1:12" hidden="1" x14ac:dyDescent="0.25">
      <c r="A53" s="26" t="s">
        <v>43</v>
      </c>
      <c r="B53" s="14">
        <v>1</v>
      </c>
      <c r="C53" s="14"/>
      <c r="D53" s="14"/>
      <c r="E53" s="14"/>
      <c r="F53" s="13">
        <f t="shared" si="3"/>
        <v>2099.5329999999999</v>
      </c>
      <c r="G53" s="12">
        <f>'Коммунальные услуги'!D45</f>
        <v>1406.7139999999999</v>
      </c>
      <c r="H53" s="12">
        <f>Налоги!B45</f>
        <v>443.92899999999997</v>
      </c>
      <c r="I53" s="12">
        <f>'Сод, имущества'!D45</f>
        <v>140.38999999999999</v>
      </c>
      <c r="J53" s="12">
        <v>0</v>
      </c>
      <c r="K53" s="12">
        <f>'Прочие услуги'!M46</f>
        <v>108.5</v>
      </c>
      <c r="L53" s="12">
        <f>'Льготное питание'!B45</f>
        <v>0</v>
      </c>
    </row>
    <row r="54" spans="1:12" ht="14.25" hidden="1" x14ac:dyDescent="0.2">
      <c r="A54" s="27" t="s">
        <v>222</v>
      </c>
      <c r="B54" s="66">
        <f>SUM(B26:B53)</f>
        <v>33</v>
      </c>
      <c r="C54" s="66">
        <f>SUM(C26:C53)</f>
        <v>0</v>
      </c>
      <c r="D54" s="66">
        <f>SUM(D26:D53)</f>
        <v>1</v>
      </c>
      <c r="E54" s="66">
        <f>SUM(E26:E53)</f>
        <v>0</v>
      </c>
      <c r="F54" s="67">
        <f t="shared" ref="F54:L54" si="4">SUM(F26:F53)</f>
        <v>112425.37399999998</v>
      </c>
      <c r="G54" s="67">
        <f t="shared" si="4"/>
        <v>75435.260000000009</v>
      </c>
      <c r="H54" s="67">
        <f t="shared" si="4"/>
        <v>27268.047000000006</v>
      </c>
      <c r="I54" s="67">
        <f t="shared" si="4"/>
        <v>5275.8670000000002</v>
      </c>
      <c r="J54" s="67">
        <f t="shared" ref="J54:K54" si="5">SUM(J26:J53)</f>
        <v>0</v>
      </c>
      <c r="K54" s="67">
        <f t="shared" si="5"/>
        <v>4446.2</v>
      </c>
      <c r="L54" s="67">
        <f t="shared" si="4"/>
        <v>0</v>
      </c>
    </row>
    <row r="55" spans="1:12" hidden="1" x14ac:dyDescent="0.25">
      <c r="A55" s="26" t="s">
        <v>44</v>
      </c>
      <c r="B55" s="14">
        <v>2</v>
      </c>
      <c r="C55" s="14"/>
      <c r="D55" s="14"/>
      <c r="E55" s="14"/>
      <c r="F55" s="13">
        <f t="shared" ref="F55:F71" si="6">G55+H55+I55+J55+K55+L55</f>
        <v>4308.88</v>
      </c>
      <c r="G55" s="12">
        <f>'Коммунальные услуги'!D47</f>
        <v>2810.8560000000002</v>
      </c>
      <c r="H55" s="12">
        <f>Налоги!B47</f>
        <v>1009.5780000000001</v>
      </c>
      <c r="I55" s="12">
        <f>'Сод, имущества'!D47</f>
        <v>299.44600000000003</v>
      </c>
      <c r="J55" s="12">
        <v>0</v>
      </c>
      <c r="K55" s="12">
        <f>'Прочие услуги'!M48</f>
        <v>189</v>
      </c>
      <c r="L55" s="12">
        <f>'Льготное питание'!B47</f>
        <v>0</v>
      </c>
    </row>
    <row r="56" spans="1:12" hidden="1" x14ac:dyDescent="0.25">
      <c r="A56" s="26" t="s">
        <v>45</v>
      </c>
      <c r="B56" s="14">
        <v>1</v>
      </c>
      <c r="C56" s="14"/>
      <c r="D56" s="14"/>
      <c r="E56" s="14"/>
      <c r="F56" s="13">
        <f t="shared" si="6"/>
        <v>3908.3869999999997</v>
      </c>
      <c r="G56" s="12">
        <f>'Коммунальные услуги'!D48</f>
        <v>3165.6759999999999</v>
      </c>
      <c r="H56" s="12">
        <f>Налоги!B48</f>
        <v>542.06200000000001</v>
      </c>
      <c r="I56" s="12">
        <f>'Сод, имущества'!D48</f>
        <v>99.649000000000001</v>
      </c>
      <c r="J56" s="12">
        <v>0</v>
      </c>
      <c r="K56" s="12">
        <f>'Прочие услуги'!M49</f>
        <v>101</v>
      </c>
      <c r="L56" s="12">
        <f>'Льготное питание'!B48</f>
        <v>0</v>
      </c>
    </row>
    <row r="57" spans="1:12" hidden="1" x14ac:dyDescent="0.25">
      <c r="A57" s="26" t="s">
        <v>154</v>
      </c>
      <c r="B57" s="14">
        <v>1</v>
      </c>
      <c r="C57" s="14"/>
      <c r="D57" s="14"/>
      <c r="E57" s="14"/>
      <c r="F57" s="13">
        <f t="shared" si="6"/>
        <v>59512.428</v>
      </c>
      <c r="G57" s="12">
        <f>'Коммунальные услуги'!D49</f>
        <v>10152.808000000001</v>
      </c>
      <c r="H57" s="12">
        <f>Налоги!B49</f>
        <v>34292.54</v>
      </c>
      <c r="I57" s="12">
        <f>'Сод, имущества'!D49</f>
        <v>2682.5800000000004</v>
      </c>
      <c r="J57" s="12">
        <v>12000</v>
      </c>
      <c r="K57" s="12">
        <f>'Прочие услуги'!M50</f>
        <v>384.5</v>
      </c>
      <c r="L57" s="12">
        <f>'Льготное питание'!B49</f>
        <v>0</v>
      </c>
    </row>
    <row r="58" spans="1:12" hidden="1" x14ac:dyDescent="0.25">
      <c r="A58" s="26" t="s">
        <v>46</v>
      </c>
      <c r="B58" s="14">
        <v>1</v>
      </c>
      <c r="C58" s="14"/>
      <c r="D58" s="14"/>
      <c r="E58" s="14"/>
      <c r="F58" s="13">
        <f t="shared" si="6"/>
        <v>2755.3490000000002</v>
      </c>
      <c r="G58" s="12">
        <f>'Коммунальные услуги'!D50</f>
        <v>2002.6130000000001</v>
      </c>
      <c r="H58" s="12">
        <f>Налоги!B50</f>
        <v>480.053</v>
      </c>
      <c r="I58" s="12">
        <f>'Сод, имущества'!D50</f>
        <v>134.18299999999999</v>
      </c>
      <c r="J58" s="12">
        <v>0</v>
      </c>
      <c r="K58" s="12">
        <f>'Прочие услуги'!M51</f>
        <v>138.5</v>
      </c>
      <c r="L58" s="12">
        <f>'Льготное питание'!B50</f>
        <v>0</v>
      </c>
    </row>
    <row r="59" spans="1:12" hidden="1" x14ac:dyDescent="0.25">
      <c r="A59" s="26" t="s">
        <v>47</v>
      </c>
      <c r="B59" s="14">
        <v>2</v>
      </c>
      <c r="C59" s="14"/>
      <c r="D59" s="14"/>
      <c r="E59" s="14"/>
      <c r="F59" s="13">
        <f t="shared" si="6"/>
        <v>4627.5749999999998</v>
      </c>
      <c r="G59" s="12">
        <f>'Коммунальные услуги'!D51</f>
        <v>3189.1149999999998</v>
      </c>
      <c r="H59" s="12">
        <f>Налоги!B51</f>
        <v>954.96</v>
      </c>
      <c r="I59" s="12">
        <f>'Сод, имущества'!D51</f>
        <v>279.5</v>
      </c>
      <c r="J59" s="12">
        <v>0</v>
      </c>
      <c r="K59" s="12">
        <f>'Прочие услуги'!M52</f>
        <v>204</v>
      </c>
      <c r="L59" s="12">
        <f>'Льготное питание'!B51</f>
        <v>0</v>
      </c>
    </row>
    <row r="60" spans="1:12" hidden="1" x14ac:dyDescent="0.25">
      <c r="A60" s="26" t="s">
        <v>48</v>
      </c>
      <c r="B60" s="14">
        <v>1</v>
      </c>
      <c r="C60" s="14"/>
      <c r="D60" s="14"/>
      <c r="E60" s="14"/>
      <c r="F60" s="13">
        <f t="shared" si="6"/>
        <v>4161.33</v>
      </c>
      <c r="G60" s="12">
        <f>'Коммунальные услуги'!D52</f>
        <v>3245.1990000000001</v>
      </c>
      <c r="H60" s="12">
        <f>Налоги!B52</f>
        <v>693.67100000000005</v>
      </c>
      <c r="I60" s="12">
        <f>'Сод, имущества'!D52</f>
        <v>83.96</v>
      </c>
      <c r="J60" s="12">
        <v>0</v>
      </c>
      <c r="K60" s="12">
        <f>'Прочие услуги'!M53</f>
        <v>138.5</v>
      </c>
      <c r="L60" s="12">
        <f>'Льготное питание'!B52</f>
        <v>0</v>
      </c>
    </row>
    <row r="61" spans="1:12" hidden="1" x14ac:dyDescent="0.25">
      <c r="A61" s="26" t="s">
        <v>213</v>
      </c>
      <c r="B61" s="14">
        <v>1</v>
      </c>
      <c r="C61" s="14"/>
      <c r="D61" s="14"/>
      <c r="E61" s="14"/>
      <c r="F61" s="13">
        <f t="shared" si="6"/>
        <v>37011.218000000001</v>
      </c>
      <c r="G61" s="12">
        <f>'Коммунальные услуги'!D53</f>
        <v>16644.882000000001</v>
      </c>
      <c r="H61" s="12">
        <f>Налоги!B53</f>
        <v>19286.436000000002</v>
      </c>
      <c r="I61" s="12">
        <f>'Сод, имущества'!D53</f>
        <v>891.9</v>
      </c>
      <c r="J61" s="12">
        <v>0</v>
      </c>
      <c r="K61" s="12">
        <f>'Прочие услуги'!M54</f>
        <v>188</v>
      </c>
      <c r="L61" s="12">
        <f>'Льготное питание'!B53</f>
        <v>0</v>
      </c>
    </row>
    <row r="62" spans="1:12" hidden="1" x14ac:dyDescent="0.25">
      <c r="A62" s="26" t="s">
        <v>49</v>
      </c>
      <c r="B62" s="14">
        <v>1</v>
      </c>
      <c r="C62" s="14"/>
      <c r="D62" s="14"/>
      <c r="E62" s="14"/>
      <c r="F62" s="13">
        <f t="shared" si="6"/>
        <v>1894.0529999999999</v>
      </c>
      <c r="G62" s="12">
        <f>'Коммунальные услуги'!D54</f>
        <v>1221.6479999999999</v>
      </c>
      <c r="H62" s="12">
        <f>Налоги!B54</f>
        <v>421.69100000000003</v>
      </c>
      <c r="I62" s="12">
        <f>'Сод, имущества'!D54</f>
        <v>124.214</v>
      </c>
      <c r="J62" s="12">
        <v>0</v>
      </c>
      <c r="K62" s="12">
        <f>'Прочие услуги'!M55</f>
        <v>126.5</v>
      </c>
      <c r="L62" s="12">
        <f>'Льготное питание'!B54</f>
        <v>0</v>
      </c>
    </row>
    <row r="63" spans="1:12" hidden="1" x14ac:dyDescent="0.25">
      <c r="A63" s="26" t="s">
        <v>50</v>
      </c>
      <c r="B63" s="14">
        <v>4</v>
      </c>
      <c r="C63" s="14"/>
      <c r="D63" s="14"/>
      <c r="E63" s="14"/>
      <c r="F63" s="13">
        <f t="shared" si="6"/>
        <v>10003.627</v>
      </c>
      <c r="G63" s="12">
        <f>'Коммунальные услуги'!D55</f>
        <v>6929.1980000000003</v>
      </c>
      <c r="H63" s="12">
        <f>Налоги!B55</f>
        <v>2344.4290000000001</v>
      </c>
      <c r="I63" s="12">
        <f>'Сод, имущества'!D55</f>
        <v>431</v>
      </c>
      <c r="J63" s="12">
        <v>0</v>
      </c>
      <c r="K63" s="12">
        <f>'Прочие услуги'!M56</f>
        <v>299</v>
      </c>
      <c r="L63" s="12">
        <f>'Льготное питание'!B55</f>
        <v>0</v>
      </c>
    </row>
    <row r="64" spans="1:12" hidden="1" x14ac:dyDescent="0.25">
      <c r="A64" s="26" t="s">
        <v>51</v>
      </c>
      <c r="B64" s="14">
        <v>1</v>
      </c>
      <c r="C64" s="14"/>
      <c r="D64" s="14"/>
      <c r="E64" s="14"/>
      <c r="F64" s="13">
        <f t="shared" si="6"/>
        <v>2427.4859999999999</v>
      </c>
      <c r="G64" s="12">
        <f>'Коммунальные услуги'!D56</f>
        <v>1715.5940000000001</v>
      </c>
      <c r="H64" s="12">
        <f>Налоги!B56</f>
        <v>447.29199999999997</v>
      </c>
      <c r="I64" s="12">
        <f>'Сод, имущества'!D56</f>
        <v>103.6</v>
      </c>
      <c r="J64" s="12">
        <v>0</v>
      </c>
      <c r="K64" s="12">
        <f>'Прочие услуги'!M57</f>
        <v>161</v>
      </c>
      <c r="L64" s="12">
        <f>'Льготное питание'!B56</f>
        <v>0</v>
      </c>
    </row>
    <row r="65" spans="1:12" hidden="1" x14ac:dyDescent="0.25">
      <c r="A65" s="26" t="s">
        <v>52</v>
      </c>
      <c r="B65" s="14">
        <v>1</v>
      </c>
      <c r="C65" s="14"/>
      <c r="D65" s="14"/>
      <c r="E65" s="14"/>
      <c r="F65" s="13">
        <f t="shared" si="6"/>
        <v>6155.2280000000001</v>
      </c>
      <c r="G65" s="12">
        <f>'Коммунальные услуги'!D57</f>
        <v>3851.424</v>
      </c>
      <c r="H65" s="12">
        <f>Налоги!B57</f>
        <v>1513.722</v>
      </c>
      <c r="I65" s="12">
        <f>'Сод, имущества'!D57</f>
        <v>619.63200000000006</v>
      </c>
      <c r="J65" s="12">
        <v>0</v>
      </c>
      <c r="K65" s="12">
        <f>'Прочие услуги'!M58</f>
        <v>170.45</v>
      </c>
      <c r="L65" s="12">
        <f>'Льготное питание'!B57</f>
        <v>0</v>
      </c>
    </row>
    <row r="66" spans="1:12" hidden="1" x14ac:dyDescent="0.25">
      <c r="A66" s="26" t="s">
        <v>53</v>
      </c>
      <c r="B66" s="14">
        <v>1</v>
      </c>
      <c r="C66" s="14"/>
      <c r="D66" s="14"/>
      <c r="E66" s="14"/>
      <c r="F66" s="13">
        <f t="shared" si="6"/>
        <v>5173.1880000000001</v>
      </c>
      <c r="G66" s="12">
        <f>'Коммунальные услуги'!D58</f>
        <v>4644.38</v>
      </c>
      <c r="H66" s="12">
        <f>Налоги!B58</f>
        <v>274.964</v>
      </c>
      <c r="I66" s="12">
        <f>'Сод, имущества'!D58</f>
        <v>116.84399999999999</v>
      </c>
      <c r="J66" s="12">
        <v>0</v>
      </c>
      <c r="K66" s="12">
        <f>'Прочие услуги'!M59</f>
        <v>137</v>
      </c>
      <c r="L66" s="12">
        <f>'Льготное питание'!B58</f>
        <v>0</v>
      </c>
    </row>
    <row r="67" spans="1:12" hidden="1" x14ac:dyDescent="0.25">
      <c r="A67" s="26" t="s">
        <v>54</v>
      </c>
      <c r="B67" s="14">
        <v>1</v>
      </c>
      <c r="C67" s="14"/>
      <c r="D67" s="14"/>
      <c r="E67" s="14"/>
      <c r="F67" s="13">
        <f t="shared" si="6"/>
        <v>3215.4670000000001</v>
      </c>
      <c r="G67" s="12">
        <f>'Коммунальные услуги'!D59</f>
        <v>2436.7190000000001</v>
      </c>
      <c r="H67" s="12">
        <f>Налоги!B59</f>
        <v>479.89600000000002</v>
      </c>
      <c r="I67" s="12">
        <f>'Сод, имущества'!D59</f>
        <v>154.352</v>
      </c>
      <c r="J67" s="12">
        <v>0</v>
      </c>
      <c r="K67" s="12">
        <f>'Прочие услуги'!M60</f>
        <v>144.5</v>
      </c>
      <c r="L67" s="12">
        <f>'Льготное питание'!B59</f>
        <v>0</v>
      </c>
    </row>
    <row r="68" spans="1:12" hidden="1" x14ac:dyDescent="0.25">
      <c r="A68" s="26" t="s">
        <v>55</v>
      </c>
      <c r="B68" s="14">
        <v>1</v>
      </c>
      <c r="C68" s="14"/>
      <c r="D68" s="14"/>
      <c r="E68" s="14">
        <v>1</v>
      </c>
      <c r="F68" s="13">
        <f t="shared" si="6"/>
        <v>3324.0150000000003</v>
      </c>
      <c r="G68" s="12">
        <f>'Коммунальные услуги'!D60</f>
        <v>2417.502</v>
      </c>
      <c r="H68" s="12">
        <f>Налоги!B60</f>
        <v>630.39800000000002</v>
      </c>
      <c r="I68" s="12">
        <f>'Сод, имущества'!D60</f>
        <v>127.11500000000001</v>
      </c>
      <c r="J68" s="12">
        <v>0</v>
      </c>
      <c r="K68" s="12">
        <f>'Прочие услуги'!M61</f>
        <v>149</v>
      </c>
      <c r="L68" s="12">
        <f>'Льготное питание'!B60</f>
        <v>0</v>
      </c>
    </row>
    <row r="69" spans="1:12" hidden="1" x14ac:dyDescent="0.25">
      <c r="A69" s="26" t="s">
        <v>56</v>
      </c>
      <c r="B69" s="14">
        <v>1</v>
      </c>
      <c r="C69" s="14"/>
      <c r="D69" s="14"/>
      <c r="E69" s="14"/>
      <c r="F69" s="13">
        <f t="shared" si="6"/>
        <v>3810.8409999999999</v>
      </c>
      <c r="G69" s="12">
        <f>'Коммунальные услуги'!D61</f>
        <v>3164.5459999999998</v>
      </c>
      <c r="H69" s="12">
        <f>Налоги!B61</f>
        <v>433.99</v>
      </c>
      <c r="I69" s="12">
        <f>'Сод, имущества'!D61</f>
        <v>82.804999999999993</v>
      </c>
      <c r="J69" s="12">
        <v>0</v>
      </c>
      <c r="K69" s="12">
        <f>'Прочие услуги'!M62</f>
        <v>129.5</v>
      </c>
      <c r="L69" s="12">
        <f>'Льготное питание'!B61</f>
        <v>0</v>
      </c>
    </row>
    <row r="70" spans="1:12" hidden="1" x14ac:dyDescent="0.25">
      <c r="A70" s="26" t="s">
        <v>57</v>
      </c>
      <c r="B70" s="14">
        <v>1</v>
      </c>
      <c r="C70" s="14"/>
      <c r="D70" s="14"/>
      <c r="E70" s="14"/>
      <c r="F70" s="13">
        <f t="shared" si="6"/>
        <v>3991.6709999999998</v>
      </c>
      <c r="G70" s="12">
        <f>'Коммунальные услуги'!D62</f>
        <v>3422.3470000000002</v>
      </c>
      <c r="H70" s="12">
        <f>Налоги!B62</f>
        <v>404.09500000000003</v>
      </c>
      <c r="I70" s="12">
        <f>'Сод, имущества'!D62</f>
        <v>85.228999999999999</v>
      </c>
      <c r="J70" s="12">
        <v>0</v>
      </c>
      <c r="K70" s="12">
        <f>'Прочие услуги'!M63</f>
        <v>80</v>
      </c>
      <c r="L70" s="12">
        <f>'Льготное питание'!B62</f>
        <v>0</v>
      </c>
    </row>
    <row r="71" spans="1:12" hidden="1" x14ac:dyDescent="0.25">
      <c r="A71" s="26" t="s">
        <v>58</v>
      </c>
      <c r="B71" s="14">
        <v>2</v>
      </c>
      <c r="C71" s="14"/>
      <c r="D71" s="14"/>
      <c r="E71" s="14"/>
      <c r="F71" s="13">
        <f t="shared" si="6"/>
        <v>5870.4400000000005</v>
      </c>
      <c r="G71" s="12">
        <f>'Коммунальные услуги'!D63</f>
        <v>4778.1970000000001</v>
      </c>
      <c r="H71" s="12">
        <f>Налоги!B63</f>
        <v>698.35799999999995</v>
      </c>
      <c r="I71" s="12">
        <f>'Сод, имущества'!D63</f>
        <v>224.38499999999999</v>
      </c>
      <c r="J71" s="12">
        <v>0</v>
      </c>
      <c r="K71" s="12">
        <f>'Прочие услуги'!M64</f>
        <v>169.5</v>
      </c>
      <c r="L71" s="12">
        <f>'Льготное питание'!B63</f>
        <v>0</v>
      </c>
    </row>
    <row r="72" spans="1:12" ht="14.25" hidden="1" x14ac:dyDescent="0.2">
      <c r="A72" s="27" t="s">
        <v>223</v>
      </c>
      <c r="B72" s="66">
        <f>SUM(B55:B71)</f>
        <v>23</v>
      </c>
      <c r="C72" s="66">
        <f>SUM(C55:C71)</f>
        <v>0</v>
      </c>
      <c r="D72" s="66">
        <f>SUM(D55:D71)</f>
        <v>0</v>
      </c>
      <c r="E72" s="66">
        <f>SUM(E55:E71)</f>
        <v>1</v>
      </c>
      <c r="F72" s="67">
        <f t="shared" ref="F72:L72" si="7">SUM(F55:F71)</f>
        <v>162151.18300000002</v>
      </c>
      <c r="G72" s="67">
        <f t="shared" si="7"/>
        <v>75792.703999999998</v>
      </c>
      <c r="H72" s="67">
        <f t="shared" si="7"/>
        <v>64908.135000000002</v>
      </c>
      <c r="I72" s="67">
        <f t="shared" si="7"/>
        <v>6540.3940000000011</v>
      </c>
      <c r="J72" s="67">
        <f t="shared" ref="J72:K72" si="8">SUM(J55:J71)</f>
        <v>12000</v>
      </c>
      <c r="K72" s="67">
        <f t="shared" si="8"/>
        <v>2909.95</v>
      </c>
      <c r="L72" s="67">
        <f t="shared" si="7"/>
        <v>0</v>
      </c>
    </row>
    <row r="73" spans="1:12" hidden="1" x14ac:dyDescent="0.25">
      <c r="A73" s="26" t="s">
        <v>59</v>
      </c>
      <c r="B73" s="14">
        <v>1</v>
      </c>
      <c r="C73" s="14"/>
      <c r="D73" s="14"/>
      <c r="E73" s="14"/>
      <c r="F73" s="13">
        <f t="shared" ref="F73:F85" si="9">G73+H73+I73+J73+K73+L73</f>
        <v>3692.2192</v>
      </c>
      <c r="G73" s="12">
        <f>'Коммунальные услуги'!D65</f>
        <v>2788.03</v>
      </c>
      <c r="H73" s="12">
        <f>Налоги!B65</f>
        <v>732.82300000000009</v>
      </c>
      <c r="I73" s="12">
        <f>'Сод, имущества'!D65</f>
        <v>80.866199999999992</v>
      </c>
      <c r="J73" s="12">
        <v>0</v>
      </c>
      <c r="K73" s="12">
        <f>'Прочие услуги'!M66</f>
        <v>90.5</v>
      </c>
      <c r="L73" s="12">
        <f>'Льготное питание'!B65</f>
        <v>0</v>
      </c>
    </row>
    <row r="74" spans="1:12" hidden="1" x14ac:dyDescent="0.25">
      <c r="A74" s="26" t="s">
        <v>60</v>
      </c>
      <c r="B74" s="14">
        <v>2</v>
      </c>
      <c r="C74" s="14"/>
      <c r="D74" s="14"/>
      <c r="E74" s="14"/>
      <c r="F74" s="13">
        <f t="shared" si="9"/>
        <v>4841.4580000000005</v>
      </c>
      <c r="G74" s="12">
        <f>'Коммунальные услуги'!D66</f>
        <v>3648.87</v>
      </c>
      <c r="H74" s="12">
        <f>Налоги!B66</f>
        <v>815.62599999999998</v>
      </c>
      <c r="I74" s="12">
        <f>'Сод, имущества'!D66</f>
        <v>204.46199999999999</v>
      </c>
      <c r="J74" s="12">
        <v>0</v>
      </c>
      <c r="K74" s="12">
        <f>'Прочие услуги'!M67</f>
        <v>172.5</v>
      </c>
      <c r="L74" s="12">
        <f>'Льготное питание'!B66</f>
        <v>0</v>
      </c>
    </row>
    <row r="75" spans="1:12" hidden="1" x14ac:dyDescent="0.25">
      <c r="A75" s="26" t="s">
        <v>61</v>
      </c>
      <c r="B75" s="14">
        <v>2</v>
      </c>
      <c r="C75" s="14"/>
      <c r="D75" s="14"/>
      <c r="E75" s="14"/>
      <c r="F75" s="13">
        <f t="shared" si="9"/>
        <v>7711.8679999999995</v>
      </c>
      <c r="G75" s="12">
        <f>'Коммунальные услуги'!D67</f>
        <v>6064.7740000000003</v>
      </c>
      <c r="H75" s="12">
        <f>Налоги!B67</f>
        <v>1223.163</v>
      </c>
      <c r="I75" s="12">
        <f>'Сод, имущества'!D67</f>
        <v>200.43099999999998</v>
      </c>
      <c r="J75" s="12">
        <v>0</v>
      </c>
      <c r="K75" s="12">
        <f>'Прочие услуги'!M68</f>
        <v>223.5</v>
      </c>
      <c r="L75" s="12">
        <f>'Льготное питание'!B67</f>
        <v>0</v>
      </c>
    </row>
    <row r="76" spans="1:12" hidden="1" x14ac:dyDescent="0.25">
      <c r="A76" s="26" t="s">
        <v>62</v>
      </c>
      <c r="B76" s="14">
        <v>1</v>
      </c>
      <c r="C76" s="14"/>
      <c r="D76" s="14"/>
      <c r="E76" s="14"/>
      <c r="F76" s="13">
        <f t="shared" si="9"/>
        <v>2548.7800000000002</v>
      </c>
      <c r="G76" s="12">
        <f>'Коммунальные услуги'!D68</f>
        <v>1625.348</v>
      </c>
      <c r="H76" s="12">
        <f>Налоги!B68</f>
        <v>634.59199999999998</v>
      </c>
      <c r="I76" s="12">
        <f>'Сод, имущества'!D68</f>
        <v>169.84</v>
      </c>
      <c r="J76" s="12">
        <v>0</v>
      </c>
      <c r="K76" s="12">
        <f>'Прочие услуги'!M69</f>
        <v>119</v>
      </c>
      <c r="L76" s="12">
        <f>'Льготное питание'!B68</f>
        <v>0</v>
      </c>
    </row>
    <row r="77" spans="1:12" hidden="1" x14ac:dyDescent="0.25">
      <c r="A77" s="28" t="s">
        <v>63</v>
      </c>
      <c r="B77" s="14">
        <v>1</v>
      </c>
      <c r="C77" s="14"/>
      <c r="D77" s="14"/>
      <c r="E77" s="14"/>
      <c r="F77" s="13">
        <f t="shared" si="9"/>
        <v>4478.8040000000001</v>
      </c>
      <c r="G77" s="12">
        <f>'Коммунальные услуги'!D69</f>
        <v>3207.46</v>
      </c>
      <c r="H77" s="12">
        <f>Налоги!B69</f>
        <v>950.22399999999993</v>
      </c>
      <c r="I77" s="12">
        <f>'Сод, имущества'!D69</f>
        <v>188.62</v>
      </c>
      <c r="J77" s="12">
        <v>0</v>
      </c>
      <c r="K77" s="12">
        <f>'Прочие услуги'!M70</f>
        <v>132.5</v>
      </c>
      <c r="L77" s="12">
        <f>'Льготное питание'!B69</f>
        <v>0</v>
      </c>
    </row>
    <row r="78" spans="1:12" hidden="1" x14ac:dyDescent="0.25">
      <c r="A78" s="26" t="s">
        <v>64</v>
      </c>
      <c r="B78" s="14">
        <v>1</v>
      </c>
      <c r="C78" s="14"/>
      <c r="D78" s="14"/>
      <c r="E78" s="14"/>
      <c r="F78" s="13">
        <f t="shared" si="9"/>
        <v>6224.8339999999998</v>
      </c>
      <c r="G78" s="12">
        <f>'Коммунальные услуги'!D70</f>
        <v>3820.8470000000002</v>
      </c>
      <c r="H78" s="12">
        <f>Налоги!B70</f>
        <v>1545.4639999999999</v>
      </c>
      <c r="I78" s="12">
        <f>'Сод, имущества'!D70</f>
        <v>702.02300000000002</v>
      </c>
      <c r="J78" s="12">
        <v>0</v>
      </c>
      <c r="K78" s="12">
        <f>'Прочие услуги'!M71</f>
        <v>156.5</v>
      </c>
      <c r="L78" s="12">
        <f>'Льготное питание'!B70</f>
        <v>0</v>
      </c>
    </row>
    <row r="79" spans="1:12" hidden="1" x14ac:dyDescent="0.25">
      <c r="A79" s="26" t="s">
        <v>65</v>
      </c>
      <c r="B79" s="14">
        <v>3</v>
      </c>
      <c r="C79" s="14"/>
      <c r="D79" s="14"/>
      <c r="E79" s="14"/>
      <c r="F79" s="13">
        <f t="shared" si="9"/>
        <v>23269.227999999999</v>
      </c>
      <c r="G79" s="12">
        <f>'Коммунальные услуги'!D71</f>
        <v>10156.305</v>
      </c>
      <c r="H79" s="12">
        <f>Налоги!B71</f>
        <v>12242.687</v>
      </c>
      <c r="I79" s="12">
        <f>'Сод, имущества'!D71</f>
        <v>564.7360000000001</v>
      </c>
      <c r="J79" s="12">
        <v>0</v>
      </c>
      <c r="K79" s="12">
        <f>'Прочие услуги'!M72</f>
        <v>305.5</v>
      </c>
      <c r="L79" s="12">
        <f>'Льготное питание'!B71</f>
        <v>0</v>
      </c>
    </row>
    <row r="80" spans="1:12" hidden="1" x14ac:dyDescent="0.25">
      <c r="A80" s="28" t="s">
        <v>66</v>
      </c>
      <c r="B80" s="14">
        <v>1</v>
      </c>
      <c r="C80" s="14"/>
      <c r="D80" s="14"/>
      <c r="E80" s="14"/>
      <c r="F80" s="13">
        <f t="shared" si="9"/>
        <v>3982.4089999999997</v>
      </c>
      <c r="G80" s="12">
        <f>'Коммунальные услуги'!D72</f>
        <v>3097.23</v>
      </c>
      <c r="H80" s="12">
        <f>Налоги!B72</f>
        <v>509.87599999999998</v>
      </c>
      <c r="I80" s="12">
        <f>'Сод, имущества'!D72</f>
        <v>200.803</v>
      </c>
      <c r="J80" s="12">
        <v>0</v>
      </c>
      <c r="K80" s="12">
        <f>'Прочие услуги'!M73</f>
        <v>174.5</v>
      </c>
      <c r="L80" s="12">
        <f>'Льготное питание'!B72</f>
        <v>0</v>
      </c>
    </row>
    <row r="81" spans="1:12" hidden="1" x14ac:dyDescent="0.25">
      <c r="A81" s="26" t="s">
        <v>67</v>
      </c>
      <c r="B81" s="14">
        <v>2</v>
      </c>
      <c r="C81" s="14"/>
      <c r="D81" s="14"/>
      <c r="E81" s="14"/>
      <c r="F81" s="13">
        <f t="shared" si="9"/>
        <v>4195.5789999999997</v>
      </c>
      <c r="G81" s="12">
        <f>'Коммунальные услуги'!D73</f>
        <v>2741.509</v>
      </c>
      <c r="H81" s="12">
        <f>Налоги!B73</f>
        <v>878.99699999999996</v>
      </c>
      <c r="I81" s="12">
        <f>'Сод, имущества'!D73</f>
        <v>408.57299999999998</v>
      </c>
      <c r="J81" s="12">
        <v>0</v>
      </c>
      <c r="K81" s="12">
        <f>'Прочие услуги'!M74</f>
        <v>166.5</v>
      </c>
      <c r="L81" s="12">
        <f>'Льготное питание'!B73</f>
        <v>0</v>
      </c>
    </row>
    <row r="82" spans="1:12" hidden="1" x14ac:dyDescent="0.25">
      <c r="A82" s="26" t="s">
        <v>68</v>
      </c>
      <c r="B82" s="14">
        <v>1</v>
      </c>
      <c r="C82" s="14"/>
      <c r="D82" s="14"/>
      <c r="E82" s="14"/>
      <c r="F82" s="13">
        <f t="shared" si="9"/>
        <v>3174.3269999999998</v>
      </c>
      <c r="G82" s="12">
        <f>'Коммунальные услуги'!D74</f>
        <v>2359.4859999999999</v>
      </c>
      <c r="H82" s="12">
        <f>Налоги!B74</f>
        <v>494.053</v>
      </c>
      <c r="I82" s="12">
        <f>'Сод, имущества'!D74</f>
        <v>167.28800000000001</v>
      </c>
      <c r="J82" s="12">
        <v>0</v>
      </c>
      <c r="K82" s="12">
        <f>'Прочие услуги'!M75</f>
        <v>153.5</v>
      </c>
      <c r="L82" s="12">
        <f>'Льготное питание'!B74</f>
        <v>0</v>
      </c>
    </row>
    <row r="83" spans="1:12" hidden="1" x14ac:dyDescent="0.25">
      <c r="A83" s="26" t="s">
        <v>69</v>
      </c>
      <c r="B83" s="14">
        <v>3</v>
      </c>
      <c r="C83" s="14"/>
      <c r="D83" s="14"/>
      <c r="E83" s="14"/>
      <c r="F83" s="13">
        <f t="shared" si="9"/>
        <v>5258.71</v>
      </c>
      <c r="G83" s="12">
        <f>'Коммунальные услуги'!D75</f>
        <v>3895.83</v>
      </c>
      <c r="H83" s="12">
        <f>Налоги!B75</f>
        <v>805.6930000000001</v>
      </c>
      <c r="I83" s="12">
        <f>'Сод, имущества'!D75</f>
        <v>335.68700000000001</v>
      </c>
      <c r="J83" s="12">
        <v>0</v>
      </c>
      <c r="K83" s="12">
        <f>'Прочие услуги'!M76</f>
        <v>221.5</v>
      </c>
      <c r="L83" s="12">
        <f>'Льготное питание'!B75</f>
        <v>0</v>
      </c>
    </row>
    <row r="84" spans="1:12" hidden="1" x14ac:dyDescent="0.25">
      <c r="A84" s="28" t="s">
        <v>70</v>
      </c>
      <c r="B84" s="14">
        <v>1</v>
      </c>
      <c r="C84" s="14"/>
      <c r="D84" s="14"/>
      <c r="E84" s="14"/>
      <c r="F84" s="13">
        <f t="shared" si="9"/>
        <v>4288.4670000000006</v>
      </c>
      <c r="G84" s="12">
        <f>'Коммунальные услуги'!D76</f>
        <v>3315.5880000000002</v>
      </c>
      <c r="H84" s="12">
        <f>Налоги!B76</f>
        <v>689.779</v>
      </c>
      <c r="I84" s="12">
        <f>'Сод, имущества'!D76</f>
        <v>114.6</v>
      </c>
      <c r="J84" s="12">
        <v>0</v>
      </c>
      <c r="K84" s="12">
        <f>'Прочие услуги'!M77</f>
        <v>168.5</v>
      </c>
      <c r="L84" s="12">
        <f>'Льготное питание'!B76</f>
        <v>0</v>
      </c>
    </row>
    <row r="85" spans="1:12" hidden="1" x14ac:dyDescent="0.25">
      <c r="A85" s="26" t="s">
        <v>71</v>
      </c>
      <c r="B85" s="14">
        <v>2</v>
      </c>
      <c r="C85" s="14"/>
      <c r="D85" s="14"/>
      <c r="E85" s="14"/>
      <c r="F85" s="13">
        <f t="shared" si="9"/>
        <v>7093.5740000000005</v>
      </c>
      <c r="G85" s="12">
        <f>'Коммунальные услуги'!D77</f>
        <v>5602.8370000000004</v>
      </c>
      <c r="H85" s="12">
        <f>Налоги!B77</f>
        <v>933.08299999999997</v>
      </c>
      <c r="I85" s="12">
        <f>'Сод, имущества'!D77</f>
        <v>374.654</v>
      </c>
      <c r="J85" s="12">
        <v>0</v>
      </c>
      <c r="K85" s="12">
        <f>'Прочие услуги'!M78</f>
        <v>183</v>
      </c>
      <c r="L85" s="12">
        <f>'Льготное питание'!B77</f>
        <v>0</v>
      </c>
    </row>
    <row r="86" spans="1:12" ht="14.25" hidden="1" x14ac:dyDescent="0.2">
      <c r="A86" s="27" t="s">
        <v>156</v>
      </c>
      <c r="B86" s="66">
        <f t="shared" ref="B86:I86" si="10">SUM(B73:B85)</f>
        <v>21</v>
      </c>
      <c r="C86" s="66">
        <f t="shared" si="10"/>
        <v>0</v>
      </c>
      <c r="D86" s="66">
        <f t="shared" si="10"/>
        <v>0</v>
      </c>
      <c r="E86" s="66">
        <f t="shared" si="10"/>
        <v>0</v>
      </c>
      <c r="F86" s="67">
        <f t="shared" si="10"/>
        <v>80760.257199999993</v>
      </c>
      <c r="G86" s="67">
        <f t="shared" si="10"/>
        <v>52324.114000000001</v>
      </c>
      <c r="H86" s="67">
        <f t="shared" si="10"/>
        <v>22456.059999999994</v>
      </c>
      <c r="I86" s="67">
        <f t="shared" si="10"/>
        <v>3712.5832</v>
      </c>
      <c r="J86" s="67">
        <f t="shared" ref="J86:K86" si="11">SUM(J73:J85)</f>
        <v>0</v>
      </c>
      <c r="K86" s="67">
        <f t="shared" si="11"/>
        <v>2267.5</v>
      </c>
      <c r="L86" s="67">
        <f>SUM(L73:L85)</f>
        <v>0</v>
      </c>
    </row>
    <row r="87" spans="1:12" hidden="1" x14ac:dyDescent="0.25">
      <c r="A87" s="26" t="s">
        <v>72</v>
      </c>
      <c r="B87" s="14">
        <v>1</v>
      </c>
      <c r="C87" s="14"/>
      <c r="D87" s="14"/>
      <c r="E87" s="14"/>
      <c r="F87" s="13">
        <f t="shared" ref="F87:F94" si="12">G87+H87+I87+J87+K87+L87</f>
        <v>3147.6870000000004</v>
      </c>
      <c r="G87" s="12">
        <f>'Коммунальные услуги'!D79</f>
        <v>1945.037</v>
      </c>
      <c r="H87" s="12">
        <f>Налоги!B79</f>
        <v>508.14500000000004</v>
      </c>
      <c r="I87" s="12">
        <f>'Сод, имущества'!D79</f>
        <v>560.505</v>
      </c>
      <c r="J87" s="12">
        <v>0</v>
      </c>
      <c r="K87" s="12">
        <f>'Прочие услуги'!M80</f>
        <v>134</v>
      </c>
      <c r="L87" s="12">
        <f>'Льготное питание'!B79</f>
        <v>0</v>
      </c>
    </row>
    <row r="88" spans="1:12" hidden="1" x14ac:dyDescent="0.25">
      <c r="A88" s="26" t="s">
        <v>73</v>
      </c>
      <c r="B88" s="14">
        <v>1</v>
      </c>
      <c r="C88" s="14"/>
      <c r="D88" s="14"/>
      <c r="E88" s="14"/>
      <c r="F88" s="13">
        <f t="shared" si="12"/>
        <v>3317.3109999999997</v>
      </c>
      <c r="G88" s="12">
        <f>'Коммунальные услуги'!D80</f>
        <v>2240.7759999999998</v>
      </c>
      <c r="H88" s="12">
        <f>Налоги!B80</f>
        <v>601.54200000000003</v>
      </c>
      <c r="I88" s="12">
        <f>'Сод, имущества'!D80</f>
        <v>286.99299999999999</v>
      </c>
      <c r="J88" s="12">
        <v>0</v>
      </c>
      <c r="K88" s="12">
        <f>'Прочие услуги'!M81</f>
        <v>188</v>
      </c>
      <c r="L88" s="12">
        <f>'Льготное питание'!B80</f>
        <v>0</v>
      </c>
    </row>
    <row r="89" spans="1:12" hidden="1" x14ac:dyDescent="0.25">
      <c r="A89" s="26" t="s">
        <v>74</v>
      </c>
      <c r="B89" s="14">
        <v>2</v>
      </c>
      <c r="C89" s="14">
        <v>1</v>
      </c>
      <c r="D89" s="14"/>
      <c r="E89" s="14"/>
      <c r="F89" s="13">
        <f t="shared" si="12"/>
        <v>10283.204999999998</v>
      </c>
      <c r="G89" s="12">
        <f>'Коммунальные услуги'!D81</f>
        <v>6493.3959999999997</v>
      </c>
      <c r="H89" s="12">
        <f>Налоги!B81</f>
        <v>3097.4369999999999</v>
      </c>
      <c r="I89" s="12">
        <f>'Сод, имущества'!D81</f>
        <v>572.37200000000007</v>
      </c>
      <c r="J89" s="12">
        <v>0</v>
      </c>
      <c r="K89" s="12">
        <f>'Прочие услуги'!M82</f>
        <v>120</v>
      </c>
      <c r="L89" s="12">
        <f>'Льготное питание'!B81</f>
        <v>0</v>
      </c>
    </row>
    <row r="90" spans="1:12" hidden="1" x14ac:dyDescent="0.25">
      <c r="A90" s="26" t="s">
        <v>75</v>
      </c>
      <c r="B90" s="14">
        <v>1</v>
      </c>
      <c r="C90" s="14"/>
      <c r="D90" s="14"/>
      <c r="E90" s="14"/>
      <c r="F90" s="13">
        <f t="shared" si="12"/>
        <v>6293.8709999999992</v>
      </c>
      <c r="G90" s="12">
        <f>'Коммунальные услуги'!D82</f>
        <v>4124.674</v>
      </c>
      <c r="H90" s="12">
        <f>Налоги!B82</f>
        <v>1742.877</v>
      </c>
      <c r="I90" s="12">
        <f>'Сод, имущества'!D82</f>
        <v>259.32</v>
      </c>
      <c r="J90" s="12">
        <v>0</v>
      </c>
      <c r="K90" s="12">
        <f>'Прочие услуги'!M83</f>
        <v>167</v>
      </c>
      <c r="L90" s="12">
        <f>'Льготное питание'!B82</f>
        <v>0</v>
      </c>
    </row>
    <row r="91" spans="1:12" x14ac:dyDescent="0.25">
      <c r="A91" s="26" t="s">
        <v>76</v>
      </c>
      <c r="B91" s="14">
        <v>1</v>
      </c>
      <c r="C91" s="14">
        <v>1</v>
      </c>
      <c r="D91" s="14"/>
      <c r="E91" s="14"/>
      <c r="F91" s="13">
        <f t="shared" si="12"/>
        <v>2766.402</v>
      </c>
      <c r="G91" s="12">
        <f>'Коммунальные услуги'!D83</f>
        <v>1797.3009999999999</v>
      </c>
      <c r="H91" s="12">
        <f>Налоги!B83</f>
        <v>679.45799999999997</v>
      </c>
      <c r="I91" s="12">
        <f>'Сод, имущества'!D83</f>
        <v>158.643</v>
      </c>
      <c r="J91" s="12">
        <v>0</v>
      </c>
      <c r="K91" s="12">
        <f>'Прочие услуги'!M84</f>
        <v>131</v>
      </c>
      <c r="L91" s="12">
        <f>'Льготное питание'!B83</f>
        <v>0</v>
      </c>
    </row>
    <row r="92" spans="1:12" x14ac:dyDescent="0.25">
      <c r="A92" s="26" t="s">
        <v>77</v>
      </c>
      <c r="B92" s="14">
        <v>1</v>
      </c>
      <c r="C92" s="14"/>
      <c r="D92" s="14"/>
      <c r="E92" s="14"/>
      <c r="F92" s="13">
        <f t="shared" si="12"/>
        <v>3716.1980000000003</v>
      </c>
      <c r="G92" s="12">
        <f>'Коммунальные услуги'!D84</f>
        <v>2786.8110000000001</v>
      </c>
      <c r="H92" s="12">
        <f>Налоги!B84</f>
        <v>505.24200000000002</v>
      </c>
      <c r="I92" s="12">
        <f>'Сод, имущества'!D84</f>
        <v>254.14499999999998</v>
      </c>
      <c r="J92" s="12">
        <v>0</v>
      </c>
      <c r="K92" s="12">
        <f>'Прочие услуги'!M85</f>
        <v>170</v>
      </c>
      <c r="L92" s="12">
        <f>'Льготное питание'!B84</f>
        <v>0</v>
      </c>
    </row>
    <row r="93" spans="1:12" x14ac:dyDescent="0.25">
      <c r="A93" s="26" t="s">
        <v>78</v>
      </c>
      <c r="B93" s="14">
        <v>2</v>
      </c>
      <c r="C93" s="14">
        <v>1</v>
      </c>
      <c r="D93" s="14"/>
      <c r="E93" s="14"/>
      <c r="F93" s="13">
        <f t="shared" si="12"/>
        <v>8992.7060000000001</v>
      </c>
      <c r="G93" s="12">
        <f>'Коммунальные услуги'!D85</f>
        <v>6800.8609999999999</v>
      </c>
      <c r="H93" s="12">
        <f>Налоги!B85</f>
        <v>1478.4090000000001</v>
      </c>
      <c r="I93" s="12">
        <f>'Сод, имущества'!D85</f>
        <v>456.93599999999998</v>
      </c>
      <c r="J93" s="12">
        <v>0</v>
      </c>
      <c r="K93" s="12">
        <f>'Прочие услуги'!M86</f>
        <v>256.5</v>
      </c>
      <c r="L93" s="12">
        <f>'Льготное питание'!B85</f>
        <v>0</v>
      </c>
    </row>
    <row r="94" spans="1:12" x14ac:dyDescent="0.25">
      <c r="A94" s="26" t="s">
        <v>79</v>
      </c>
      <c r="B94" s="14">
        <v>1</v>
      </c>
      <c r="C94" s="14"/>
      <c r="D94" s="14"/>
      <c r="E94" s="14"/>
      <c r="F94" s="13">
        <f t="shared" si="12"/>
        <v>6432.299</v>
      </c>
      <c r="G94" s="12">
        <f>'Коммунальные услуги'!D86</f>
        <v>4168.7780000000002</v>
      </c>
      <c r="H94" s="12">
        <f>Налоги!B86</f>
        <v>1814.8610000000001</v>
      </c>
      <c r="I94" s="12">
        <f>'Сод, имущества'!D86</f>
        <v>229.15999999999997</v>
      </c>
      <c r="J94" s="12">
        <v>0</v>
      </c>
      <c r="K94" s="12">
        <f>'Прочие услуги'!M87</f>
        <v>219.5</v>
      </c>
      <c r="L94" s="12">
        <f>'Льготное питание'!B86</f>
        <v>0</v>
      </c>
    </row>
    <row r="95" spans="1:12" ht="14.25" x14ac:dyDescent="0.2">
      <c r="A95" s="27" t="s">
        <v>157</v>
      </c>
      <c r="B95" s="66">
        <f t="shared" ref="B95:I95" si="13">SUM(B87:B94)</f>
        <v>10</v>
      </c>
      <c r="C95" s="66">
        <f t="shared" si="13"/>
        <v>3</v>
      </c>
      <c r="D95" s="66">
        <f t="shared" si="13"/>
        <v>0</v>
      </c>
      <c r="E95" s="66">
        <f t="shared" si="13"/>
        <v>0</v>
      </c>
      <c r="F95" s="67">
        <f t="shared" si="13"/>
        <v>44949.678999999996</v>
      </c>
      <c r="G95" s="67">
        <f t="shared" si="13"/>
        <v>30357.633999999998</v>
      </c>
      <c r="H95" s="67">
        <f t="shared" si="13"/>
        <v>10427.971000000001</v>
      </c>
      <c r="I95" s="67">
        <f t="shared" si="13"/>
        <v>2778.0740000000001</v>
      </c>
      <c r="J95" s="67">
        <f t="shared" ref="J95:K95" si="14">SUM(J87:J94)</f>
        <v>0</v>
      </c>
      <c r="K95" s="67">
        <f t="shared" si="14"/>
        <v>1386</v>
      </c>
      <c r="L95" s="67">
        <f>SUM(L87:L94)</f>
        <v>0</v>
      </c>
    </row>
    <row r="96" spans="1:12" hidden="1" x14ac:dyDescent="0.25">
      <c r="A96" s="26" t="s">
        <v>80</v>
      </c>
      <c r="B96" s="14">
        <v>1</v>
      </c>
      <c r="C96" s="14">
        <v>1</v>
      </c>
      <c r="D96" s="14"/>
      <c r="E96" s="14"/>
      <c r="F96" s="13">
        <f t="shared" ref="F96:F109" si="15">G96+H96+I96+J96+K96+L96</f>
        <v>296.19400000000002</v>
      </c>
      <c r="G96" s="12">
        <f>'Коммунальные услуги'!D88</f>
        <v>136.39400000000001</v>
      </c>
      <c r="H96" s="12">
        <f>Налоги!B88</f>
        <v>0</v>
      </c>
      <c r="I96" s="12">
        <f>'Сод, имущества'!D88</f>
        <v>52.800000000000004</v>
      </c>
      <c r="J96" s="12">
        <v>0</v>
      </c>
      <c r="K96" s="12">
        <f>'Прочие услуги'!M89</f>
        <v>107</v>
      </c>
      <c r="L96" s="12">
        <f>'Льготное питание'!B88</f>
        <v>0</v>
      </c>
    </row>
    <row r="97" spans="1:12" hidden="1" x14ac:dyDescent="0.25">
      <c r="A97" s="26" t="s">
        <v>81</v>
      </c>
      <c r="B97" s="14">
        <v>1</v>
      </c>
      <c r="C97" s="14"/>
      <c r="D97" s="14"/>
      <c r="E97" s="14"/>
      <c r="F97" s="13">
        <f t="shared" si="15"/>
        <v>2988.107</v>
      </c>
      <c r="G97" s="12">
        <f>'Коммунальные услуги'!D89</f>
        <v>2145.6619999999998</v>
      </c>
      <c r="H97" s="12">
        <f>Налоги!B89</f>
        <v>528.50699999999995</v>
      </c>
      <c r="I97" s="12">
        <f>'Сод, имущества'!D89</f>
        <v>166.43799999999999</v>
      </c>
      <c r="J97" s="12">
        <v>0</v>
      </c>
      <c r="K97" s="12">
        <f>'Прочие услуги'!M90</f>
        <v>147.5</v>
      </c>
      <c r="L97" s="12">
        <f>'Льготное питание'!B89</f>
        <v>0</v>
      </c>
    </row>
    <row r="98" spans="1:12" hidden="1" x14ac:dyDescent="0.25">
      <c r="A98" s="26" t="s">
        <v>82</v>
      </c>
      <c r="B98" s="14">
        <v>2</v>
      </c>
      <c r="C98" s="14">
        <v>2</v>
      </c>
      <c r="D98" s="14"/>
      <c r="E98" s="14"/>
      <c r="F98" s="13">
        <f t="shared" si="15"/>
        <v>5396.5640000000003</v>
      </c>
      <c r="G98" s="12">
        <f>'Коммунальные услуги'!D90</f>
        <v>3640</v>
      </c>
      <c r="H98" s="12">
        <f>Налоги!B90</f>
        <v>925.19999999999993</v>
      </c>
      <c r="I98" s="12">
        <f>'Сод, имущества'!D90</f>
        <v>501.36400000000003</v>
      </c>
      <c r="J98" s="12">
        <v>0</v>
      </c>
      <c r="K98" s="12">
        <f>'Прочие услуги'!M91</f>
        <v>330</v>
      </c>
      <c r="L98" s="12">
        <f>'Льготное питание'!B90</f>
        <v>0</v>
      </c>
    </row>
    <row r="99" spans="1:12" hidden="1" x14ac:dyDescent="0.25">
      <c r="A99" s="26" t="s">
        <v>83</v>
      </c>
      <c r="B99" s="14">
        <v>1</v>
      </c>
      <c r="C99" s="14"/>
      <c r="D99" s="14"/>
      <c r="E99" s="14"/>
      <c r="F99" s="13">
        <f t="shared" si="15"/>
        <v>3254.4749999999999</v>
      </c>
      <c r="G99" s="12">
        <f>'Коммунальные услуги'!D91</f>
        <v>2489.7860000000001</v>
      </c>
      <c r="H99" s="12">
        <f>Налоги!B91</f>
        <v>476.18900000000002</v>
      </c>
      <c r="I99" s="12">
        <f>'Сод, имущества'!D91</f>
        <v>142.5</v>
      </c>
      <c r="J99" s="12">
        <v>0</v>
      </c>
      <c r="K99" s="12">
        <f>'Прочие услуги'!M92</f>
        <v>146</v>
      </c>
      <c r="L99" s="12">
        <f>'Льготное питание'!B91</f>
        <v>0</v>
      </c>
    </row>
    <row r="100" spans="1:12" hidden="1" x14ac:dyDescent="0.25">
      <c r="A100" s="26" t="s">
        <v>84</v>
      </c>
      <c r="B100" s="14">
        <v>1</v>
      </c>
      <c r="C100" s="14"/>
      <c r="D100" s="14"/>
      <c r="E100" s="14"/>
      <c r="F100" s="13">
        <f t="shared" si="15"/>
        <v>3684.8970000000004</v>
      </c>
      <c r="G100" s="12">
        <f>'Коммунальные услуги'!D92</f>
        <v>2775.4740000000002</v>
      </c>
      <c r="H100" s="12">
        <f>Налоги!B92</f>
        <v>592.62299999999993</v>
      </c>
      <c r="I100" s="12">
        <f>'Сод, имущества'!D92</f>
        <v>172.3</v>
      </c>
      <c r="J100" s="12">
        <v>0</v>
      </c>
      <c r="K100" s="12">
        <f>'Прочие услуги'!M93</f>
        <v>144.5</v>
      </c>
      <c r="L100" s="12">
        <f>'Льготное питание'!B92</f>
        <v>0</v>
      </c>
    </row>
    <row r="101" spans="1:12" hidden="1" x14ac:dyDescent="0.25">
      <c r="A101" s="26" t="s">
        <v>214</v>
      </c>
      <c r="B101" s="14">
        <v>1</v>
      </c>
      <c r="C101" s="14"/>
      <c r="D101" s="14"/>
      <c r="E101" s="14"/>
      <c r="F101" s="13">
        <f t="shared" si="15"/>
        <v>21527.683000000001</v>
      </c>
      <c r="G101" s="12">
        <f>'Коммунальные услуги'!D93</f>
        <v>7004.9750000000004</v>
      </c>
      <c r="H101" s="12">
        <f>Налоги!B93</f>
        <v>10084.208000000001</v>
      </c>
      <c r="I101" s="12">
        <f>'Сод, имущества'!D93</f>
        <v>4164</v>
      </c>
      <c r="J101" s="12">
        <v>0</v>
      </c>
      <c r="K101" s="12">
        <f>'Прочие услуги'!M94</f>
        <v>274.5</v>
      </c>
      <c r="L101" s="12">
        <f>'Льготное питание'!B93</f>
        <v>0</v>
      </c>
    </row>
    <row r="102" spans="1:12" hidden="1" x14ac:dyDescent="0.25">
      <c r="A102" s="28" t="s">
        <v>85</v>
      </c>
      <c r="B102" s="14">
        <v>1</v>
      </c>
      <c r="C102" s="14"/>
      <c r="D102" s="14"/>
      <c r="E102" s="14"/>
      <c r="F102" s="13">
        <f t="shared" si="15"/>
        <v>4303.0960000000005</v>
      </c>
      <c r="G102" s="12">
        <f>'Коммунальные услуги'!D94</f>
        <v>2902.7350000000001</v>
      </c>
      <c r="H102" s="12">
        <f>Налоги!B94</f>
        <v>1092.8209999999999</v>
      </c>
      <c r="I102" s="12">
        <f>'Сод, имущества'!D94</f>
        <v>148.04000000000002</v>
      </c>
      <c r="J102" s="12">
        <v>0</v>
      </c>
      <c r="K102" s="12">
        <f>'Прочие услуги'!M95</f>
        <v>159.5</v>
      </c>
      <c r="L102" s="12">
        <f>'Льготное питание'!B94</f>
        <v>0</v>
      </c>
    </row>
    <row r="103" spans="1:12" hidden="1" x14ac:dyDescent="0.25">
      <c r="A103" s="26" t="s">
        <v>86</v>
      </c>
      <c r="B103" s="14">
        <v>1</v>
      </c>
      <c r="C103" s="14"/>
      <c r="D103" s="14"/>
      <c r="E103" s="14"/>
      <c r="F103" s="13">
        <f t="shared" si="15"/>
        <v>4317.7690000000002</v>
      </c>
      <c r="G103" s="12">
        <f>'Коммунальные услуги'!D95</f>
        <v>3051.0659999999998</v>
      </c>
      <c r="H103" s="12">
        <f>Налоги!B95</f>
        <v>905.91300000000001</v>
      </c>
      <c r="I103" s="12">
        <f>'Сод, имущества'!D95</f>
        <v>163.79</v>
      </c>
      <c r="J103" s="12">
        <v>0</v>
      </c>
      <c r="K103" s="12">
        <f>'Прочие услуги'!M96</f>
        <v>197</v>
      </c>
      <c r="L103" s="12">
        <f>'Льготное питание'!B95</f>
        <v>0</v>
      </c>
    </row>
    <row r="104" spans="1:12" hidden="1" x14ac:dyDescent="0.25">
      <c r="A104" s="26" t="s">
        <v>87</v>
      </c>
      <c r="B104" s="14">
        <v>1</v>
      </c>
      <c r="C104" s="14"/>
      <c r="D104" s="14">
        <v>1</v>
      </c>
      <c r="E104" s="14"/>
      <c r="F104" s="13">
        <f t="shared" si="15"/>
        <v>5439.1310000000003</v>
      </c>
      <c r="G104" s="12">
        <f>'Коммунальные услуги'!D96</f>
        <v>4264.5370000000003</v>
      </c>
      <c r="H104" s="12">
        <f>Налоги!B96</f>
        <v>848.69999999999993</v>
      </c>
      <c r="I104" s="12">
        <f>'Сод, имущества'!D96</f>
        <v>158.89400000000001</v>
      </c>
      <c r="J104" s="12">
        <v>0</v>
      </c>
      <c r="K104" s="12">
        <f>'Прочие услуги'!M97</f>
        <v>167</v>
      </c>
      <c r="L104" s="12">
        <f>'Льготное питание'!B96</f>
        <v>0</v>
      </c>
    </row>
    <row r="105" spans="1:12" hidden="1" x14ac:dyDescent="0.25">
      <c r="A105" s="26" t="s">
        <v>88</v>
      </c>
      <c r="B105" s="14">
        <v>1</v>
      </c>
      <c r="C105" s="14"/>
      <c r="D105" s="14"/>
      <c r="E105" s="14"/>
      <c r="F105" s="13">
        <f t="shared" si="15"/>
        <v>5269.22</v>
      </c>
      <c r="G105" s="12">
        <f>'Коммунальные услуги'!D97</f>
        <v>3749.07</v>
      </c>
      <c r="H105" s="12">
        <f>Налоги!B97</f>
        <v>1212.454</v>
      </c>
      <c r="I105" s="12">
        <f>'Сод, имущества'!D97</f>
        <v>119.696</v>
      </c>
      <c r="J105" s="12">
        <v>0</v>
      </c>
      <c r="K105" s="12">
        <f>'Прочие услуги'!M98</f>
        <v>188</v>
      </c>
      <c r="L105" s="12">
        <f>'Льготное питание'!B97</f>
        <v>0</v>
      </c>
    </row>
    <row r="106" spans="1:12" hidden="1" x14ac:dyDescent="0.25">
      <c r="A106" s="26" t="s">
        <v>89</v>
      </c>
      <c r="B106" s="14">
        <v>1</v>
      </c>
      <c r="C106" s="14"/>
      <c r="D106" s="14"/>
      <c r="E106" s="14"/>
      <c r="F106" s="13">
        <f t="shared" si="15"/>
        <v>5899.851999999999</v>
      </c>
      <c r="G106" s="12">
        <f>'Коммунальные услуги'!D98</f>
        <v>4061.5459999999998</v>
      </c>
      <c r="H106" s="12">
        <f>Налоги!B98</f>
        <v>1505.2719999999999</v>
      </c>
      <c r="I106" s="12">
        <f>'Сод, имущества'!D98</f>
        <v>148.03399999999999</v>
      </c>
      <c r="J106" s="12">
        <v>0</v>
      </c>
      <c r="K106" s="12">
        <f>'Прочие услуги'!M99</f>
        <v>185</v>
      </c>
      <c r="L106" s="12">
        <f>'Льготное питание'!B98</f>
        <v>0</v>
      </c>
    </row>
    <row r="107" spans="1:12" hidden="1" x14ac:dyDescent="0.25">
      <c r="A107" s="26" t="s">
        <v>90</v>
      </c>
      <c r="B107" s="14">
        <v>1</v>
      </c>
      <c r="C107" s="14"/>
      <c r="D107" s="14"/>
      <c r="E107" s="14"/>
      <c r="F107" s="13">
        <f t="shared" si="15"/>
        <v>3720.4839999999999</v>
      </c>
      <c r="G107" s="12">
        <f>'Коммунальные услуги'!D99</f>
        <v>2927.9580000000001</v>
      </c>
      <c r="H107" s="12">
        <f>Налоги!B99</f>
        <v>487.46600000000001</v>
      </c>
      <c r="I107" s="12">
        <f>'Сод, имущества'!D99</f>
        <v>154.56</v>
      </c>
      <c r="J107" s="12">
        <v>0</v>
      </c>
      <c r="K107" s="12">
        <f>'Прочие услуги'!M100</f>
        <v>150.5</v>
      </c>
      <c r="L107" s="12">
        <f>'Льготное питание'!B99</f>
        <v>0</v>
      </c>
    </row>
    <row r="108" spans="1:12" hidden="1" x14ac:dyDescent="0.25">
      <c r="A108" s="26" t="s">
        <v>91</v>
      </c>
      <c r="B108" s="14">
        <v>1</v>
      </c>
      <c r="C108" s="14"/>
      <c r="D108" s="14"/>
      <c r="E108" s="14"/>
      <c r="F108" s="13">
        <f t="shared" si="15"/>
        <v>3179.7649999999999</v>
      </c>
      <c r="G108" s="12">
        <f>'Коммунальные услуги'!D100</f>
        <v>2142.424</v>
      </c>
      <c r="H108" s="12">
        <f>Налоги!B100</f>
        <v>694.04899999999998</v>
      </c>
      <c r="I108" s="12">
        <f>'Сод, имущества'!D100</f>
        <v>183.792</v>
      </c>
      <c r="J108" s="12">
        <v>0</v>
      </c>
      <c r="K108" s="12">
        <f>'Прочие услуги'!M101</f>
        <v>159.5</v>
      </c>
      <c r="L108" s="12">
        <f>'Льготное питание'!B100</f>
        <v>0</v>
      </c>
    </row>
    <row r="109" spans="1:12" hidden="1" x14ac:dyDescent="0.25">
      <c r="A109" s="28" t="s">
        <v>92</v>
      </c>
      <c r="B109" s="14">
        <v>1</v>
      </c>
      <c r="C109" s="14"/>
      <c r="D109" s="14"/>
      <c r="E109" s="14"/>
      <c r="F109" s="13">
        <f t="shared" si="15"/>
        <v>3315.5729999999999</v>
      </c>
      <c r="G109" s="12">
        <f>'Коммунальные услуги'!D101</f>
        <v>2519.6039999999998</v>
      </c>
      <c r="H109" s="12">
        <f>Налоги!B101</f>
        <v>466.48899999999998</v>
      </c>
      <c r="I109" s="12">
        <f>'Сод, имущества'!D101</f>
        <v>160.98000000000002</v>
      </c>
      <c r="J109" s="12">
        <v>0</v>
      </c>
      <c r="K109" s="12">
        <f>'Прочие услуги'!M102</f>
        <v>168.5</v>
      </c>
      <c r="L109" s="12">
        <f>'Льготное питание'!B101</f>
        <v>0</v>
      </c>
    </row>
    <row r="110" spans="1:12" ht="14.25" hidden="1" x14ac:dyDescent="0.2">
      <c r="A110" s="27" t="s">
        <v>158</v>
      </c>
      <c r="B110" s="66">
        <f t="shared" ref="B110:I110" si="16">SUM(B96:B109)</f>
        <v>15</v>
      </c>
      <c r="C110" s="66">
        <f t="shared" si="16"/>
        <v>3</v>
      </c>
      <c r="D110" s="66">
        <f t="shared" si="16"/>
        <v>1</v>
      </c>
      <c r="E110" s="66">
        <f t="shared" si="16"/>
        <v>0</v>
      </c>
      <c r="F110" s="67">
        <f t="shared" si="16"/>
        <v>72592.81</v>
      </c>
      <c r="G110" s="67">
        <f t="shared" si="16"/>
        <v>43811.231</v>
      </c>
      <c r="H110" s="67">
        <f t="shared" si="16"/>
        <v>19819.891000000003</v>
      </c>
      <c r="I110" s="67">
        <f t="shared" si="16"/>
        <v>6437.1880000000001</v>
      </c>
      <c r="J110" s="67">
        <f t="shared" ref="J110:K110" si="17">SUM(J96:J109)</f>
        <v>0</v>
      </c>
      <c r="K110" s="67">
        <f t="shared" si="17"/>
        <v>2524.5</v>
      </c>
      <c r="L110" s="67">
        <f>SUM(L96:L109)</f>
        <v>0</v>
      </c>
    </row>
    <row r="111" spans="1:12" hidden="1" x14ac:dyDescent="0.25">
      <c r="A111" s="26" t="s">
        <v>93</v>
      </c>
      <c r="B111" s="14">
        <v>1</v>
      </c>
      <c r="C111" s="14"/>
      <c r="D111" s="14"/>
      <c r="E111" s="14"/>
      <c r="F111" s="13">
        <f t="shared" ref="F111:F140" si="18">G111+H111+I111+J111+K111+L111</f>
        <v>2675.9929999999999</v>
      </c>
      <c r="G111" s="12">
        <f>'Коммунальные услуги'!D103</f>
        <v>1799.942</v>
      </c>
      <c r="H111" s="12">
        <f>Налоги!B103</f>
        <v>573.33699999999999</v>
      </c>
      <c r="I111" s="12">
        <f>'Сод, имущества'!D103</f>
        <v>150.714</v>
      </c>
      <c r="J111" s="12">
        <v>0</v>
      </c>
      <c r="K111" s="12">
        <f>'Прочие услуги'!M104</f>
        <v>152</v>
      </c>
      <c r="L111" s="12">
        <f>'Льготное питание'!B103</f>
        <v>0</v>
      </c>
    </row>
    <row r="112" spans="1:12" hidden="1" x14ac:dyDescent="0.25">
      <c r="A112" s="26" t="s">
        <v>94</v>
      </c>
      <c r="B112" s="14">
        <v>3</v>
      </c>
      <c r="C112" s="14"/>
      <c r="D112" s="14"/>
      <c r="E112" s="14">
        <v>1</v>
      </c>
      <c r="F112" s="13">
        <f t="shared" si="18"/>
        <v>10130.382999999998</v>
      </c>
      <c r="G112" s="12">
        <f>'Коммунальные услуги'!D104</f>
        <v>7006.0519999999997</v>
      </c>
      <c r="H112" s="12">
        <f>Налоги!B104</f>
        <v>2466.442</v>
      </c>
      <c r="I112" s="12">
        <f>'Сод, имущества'!D104</f>
        <v>359.88900000000001</v>
      </c>
      <c r="J112" s="12">
        <v>0</v>
      </c>
      <c r="K112" s="12">
        <f>'Прочие услуги'!M105</f>
        <v>298</v>
      </c>
      <c r="L112" s="12">
        <f>'Льготное питание'!B104</f>
        <v>0</v>
      </c>
    </row>
    <row r="113" spans="1:12" hidden="1" x14ac:dyDescent="0.25">
      <c r="A113" s="26" t="s">
        <v>95</v>
      </c>
      <c r="B113" s="14">
        <v>1</v>
      </c>
      <c r="C113" s="14"/>
      <c r="D113" s="14"/>
      <c r="E113" s="14"/>
      <c r="F113" s="13">
        <f t="shared" si="18"/>
        <v>3826.2049999999999</v>
      </c>
      <c r="G113" s="12">
        <f>'Коммунальные услуги'!D105</f>
        <v>3149.614</v>
      </c>
      <c r="H113" s="12">
        <f>Налоги!B105</f>
        <v>299.06700000000001</v>
      </c>
      <c r="I113" s="12">
        <f>'Сод, имущества'!D105</f>
        <v>179.024</v>
      </c>
      <c r="J113" s="12">
        <v>0</v>
      </c>
      <c r="K113" s="12">
        <f>'Прочие услуги'!M106</f>
        <v>198.5</v>
      </c>
      <c r="L113" s="12">
        <f>'Льготное питание'!B105</f>
        <v>0</v>
      </c>
    </row>
    <row r="114" spans="1:12" hidden="1" x14ac:dyDescent="0.25">
      <c r="A114" s="26" t="s">
        <v>96</v>
      </c>
      <c r="B114" s="14">
        <v>1</v>
      </c>
      <c r="C114" s="14"/>
      <c r="D114" s="14"/>
      <c r="E114" s="14"/>
      <c r="F114" s="13">
        <f t="shared" si="18"/>
        <v>3149.78</v>
      </c>
      <c r="G114" s="12">
        <f>'Коммунальные услуги'!D106</f>
        <v>2730.9630000000002</v>
      </c>
      <c r="H114" s="12">
        <f>Налоги!B106</f>
        <v>125.63200000000001</v>
      </c>
      <c r="I114" s="12">
        <f>'Сод, имущества'!D106</f>
        <v>148.685</v>
      </c>
      <c r="J114" s="12">
        <v>0</v>
      </c>
      <c r="K114" s="12">
        <f>'Прочие услуги'!M107</f>
        <v>144.5</v>
      </c>
      <c r="L114" s="12">
        <f>'Льготное питание'!B106</f>
        <v>0</v>
      </c>
    </row>
    <row r="115" spans="1:12" hidden="1" x14ac:dyDescent="0.25">
      <c r="A115" s="26" t="s">
        <v>97</v>
      </c>
      <c r="B115" s="14">
        <v>1</v>
      </c>
      <c r="C115" s="14"/>
      <c r="D115" s="14"/>
      <c r="E115" s="14"/>
      <c r="F115" s="13">
        <f t="shared" si="18"/>
        <v>4697.6870000000008</v>
      </c>
      <c r="G115" s="12">
        <f>'Коммунальные услуги'!D107</f>
        <v>4254.3090000000002</v>
      </c>
      <c r="H115" s="12">
        <f>Налоги!B107</f>
        <v>52.1</v>
      </c>
      <c r="I115" s="12">
        <f>'Сод, имущества'!D107</f>
        <v>200.27800000000002</v>
      </c>
      <c r="J115" s="12">
        <v>0</v>
      </c>
      <c r="K115" s="12">
        <f>'Прочие услуги'!M108</f>
        <v>191</v>
      </c>
      <c r="L115" s="12">
        <f>'Льготное питание'!B107</f>
        <v>0</v>
      </c>
    </row>
    <row r="116" spans="1:12" hidden="1" x14ac:dyDescent="0.25">
      <c r="A116" s="26" t="s">
        <v>98</v>
      </c>
      <c r="B116" s="14">
        <v>1</v>
      </c>
      <c r="C116" s="14"/>
      <c r="D116" s="14"/>
      <c r="E116" s="14"/>
      <c r="F116" s="13">
        <f t="shared" si="18"/>
        <v>4153.3339999999998</v>
      </c>
      <c r="G116" s="12">
        <f>'Коммунальные услуги'!D108</f>
        <v>3278.2139999999999</v>
      </c>
      <c r="H116" s="12">
        <f>Налоги!B108</f>
        <v>523.9</v>
      </c>
      <c r="I116" s="12">
        <f>'Сод, имущества'!D108</f>
        <v>158.72</v>
      </c>
      <c r="J116" s="12">
        <v>0</v>
      </c>
      <c r="K116" s="12">
        <f>'Прочие услуги'!M109</f>
        <v>192.5</v>
      </c>
      <c r="L116" s="12">
        <f>'Льготное питание'!B108</f>
        <v>0</v>
      </c>
    </row>
    <row r="117" spans="1:12" hidden="1" x14ac:dyDescent="0.25">
      <c r="A117" s="26" t="s">
        <v>99</v>
      </c>
      <c r="B117" s="14">
        <v>2</v>
      </c>
      <c r="C117" s="14"/>
      <c r="D117" s="14"/>
      <c r="E117" s="14"/>
      <c r="F117" s="13">
        <f t="shared" si="18"/>
        <v>5967.512999999999</v>
      </c>
      <c r="G117" s="12">
        <f>'Коммунальные услуги'!D109</f>
        <v>4943.6679999999997</v>
      </c>
      <c r="H117" s="12">
        <f>Налоги!B109</f>
        <v>483.86</v>
      </c>
      <c r="I117" s="12">
        <f>'Сод, имущества'!D109</f>
        <v>284.98500000000001</v>
      </c>
      <c r="J117" s="12">
        <v>0</v>
      </c>
      <c r="K117" s="12">
        <f>'Прочие услуги'!M110</f>
        <v>255</v>
      </c>
      <c r="L117" s="12">
        <f>'Льготное питание'!B109</f>
        <v>0</v>
      </c>
    </row>
    <row r="118" spans="1:12" hidden="1" x14ac:dyDescent="0.25">
      <c r="A118" s="26" t="s">
        <v>100</v>
      </c>
      <c r="B118" s="14">
        <v>1</v>
      </c>
      <c r="C118" s="14"/>
      <c r="D118" s="14"/>
      <c r="E118" s="14"/>
      <c r="F118" s="13">
        <f t="shared" si="18"/>
        <v>5093.3099999999995</v>
      </c>
      <c r="G118" s="12">
        <f>'Коммунальные услуги'!D110</f>
        <v>3608.63</v>
      </c>
      <c r="H118" s="12">
        <f>Налоги!B110</f>
        <v>835.31500000000005</v>
      </c>
      <c r="I118" s="12">
        <f>'Сод, имущества'!D110</f>
        <v>470.36500000000001</v>
      </c>
      <c r="J118" s="12">
        <v>0</v>
      </c>
      <c r="K118" s="12">
        <f>'Прочие услуги'!M111</f>
        <v>179</v>
      </c>
      <c r="L118" s="12">
        <f>'Льготное питание'!B110</f>
        <v>0</v>
      </c>
    </row>
    <row r="119" spans="1:12" hidden="1" x14ac:dyDescent="0.25">
      <c r="A119" s="26" t="s">
        <v>101</v>
      </c>
      <c r="B119" s="14">
        <v>1</v>
      </c>
      <c r="C119" s="14"/>
      <c r="D119" s="14"/>
      <c r="E119" s="14"/>
      <c r="F119" s="13">
        <f t="shared" si="18"/>
        <v>5319.8019999999997</v>
      </c>
      <c r="G119" s="12">
        <f>'Коммунальные услуги'!D111</f>
        <v>4450.866</v>
      </c>
      <c r="H119" s="12">
        <f>Налоги!B111</f>
        <v>400</v>
      </c>
      <c r="I119" s="12">
        <f>'Сод, имущества'!D111</f>
        <v>315.43600000000004</v>
      </c>
      <c r="J119" s="12">
        <v>0</v>
      </c>
      <c r="K119" s="12">
        <f>'Прочие услуги'!M112</f>
        <v>153.5</v>
      </c>
      <c r="L119" s="12">
        <f>'Льготное питание'!B111</f>
        <v>0</v>
      </c>
    </row>
    <row r="120" spans="1:12" hidden="1" x14ac:dyDescent="0.25">
      <c r="A120" s="26" t="s">
        <v>102</v>
      </c>
      <c r="B120" s="14">
        <v>1</v>
      </c>
      <c r="C120" s="14"/>
      <c r="D120" s="14"/>
      <c r="E120" s="14"/>
      <c r="F120" s="13">
        <f t="shared" si="18"/>
        <v>3673.4189999999999</v>
      </c>
      <c r="G120" s="12">
        <f>'Коммунальные услуги'!D112</f>
        <v>3005.848</v>
      </c>
      <c r="H120" s="12">
        <f>Налоги!B112</f>
        <v>359.33199999999999</v>
      </c>
      <c r="I120" s="12">
        <f>'Сод, имущества'!D112</f>
        <v>151.739</v>
      </c>
      <c r="J120" s="12">
        <v>0</v>
      </c>
      <c r="K120" s="12">
        <f>'Прочие услуги'!M113</f>
        <v>156.5</v>
      </c>
      <c r="L120" s="12">
        <f>'Льготное питание'!B112</f>
        <v>0</v>
      </c>
    </row>
    <row r="121" spans="1:12" hidden="1" x14ac:dyDescent="0.25">
      <c r="A121" s="26" t="s">
        <v>103</v>
      </c>
      <c r="B121" s="14">
        <v>1</v>
      </c>
      <c r="C121" s="14"/>
      <c r="D121" s="14"/>
      <c r="E121" s="14"/>
      <c r="F121" s="13">
        <f t="shared" si="18"/>
        <v>4362.6570000000002</v>
      </c>
      <c r="G121" s="12">
        <f>'Коммунальные услуги'!D113</f>
        <v>3723.7719999999999</v>
      </c>
      <c r="H121" s="12">
        <f>Налоги!B113</f>
        <v>335.46100000000001</v>
      </c>
      <c r="I121" s="12">
        <f>'Сод, имущества'!D113</f>
        <v>145.42400000000001</v>
      </c>
      <c r="J121" s="12">
        <v>0</v>
      </c>
      <c r="K121" s="12">
        <f>'Прочие услуги'!M114</f>
        <v>158</v>
      </c>
      <c r="L121" s="12">
        <f>'Льготное питание'!B113</f>
        <v>0</v>
      </c>
    </row>
    <row r="122" spans="1:12" hidden="1" x14ac:dyDescent="0.25">
      <c r="A122" s="26" t="s">
        <v>104</v>
      </c>
      <c r="B122" s="14">
        <v>1</v>
      </c>
      <c r="C122" s="14"/>
      <c r="D122" s="14"/>
      <c r="E122" s="14"/>
      <c r="F122" s="13">
        <f t="shared" si="18"/>
        <v>3758.4009999999998</v>
      </c>
      <c r="G122" s="12">
        <f>'Коммунальные услуги'!D114</f>
        <v>2944.915</v>
      </c>
      <c r="H122" s="12">
        <f>Налоги!B114</f>
        <v>500.053</v>
      </c>
      <c r="I122" s="12">
        <f>'Сод, имущества'!D114</f>
        <v>146.43299999999999</v>
      </c>
      <c r="J122" s="12">
        <v>0</v>
      </c>
      <c r="K122" s="12">
        <f>'Прочие услуги'!M115</f>
        <v>167</v>
      </c>
      <c r="L122" s="12">
        <f>'Льготное питание'!B114</f>
        <v>0</v>
      </c>
    </row>
    <row r="123" spans="1:12" hidden="1" x14ac:dyDescent="0.25">
      <c r="A123" s="26" t="s">
        <v>105</v>
      </c>
      <c r="B123" s="14">
        <v>1</v>
      </c>
      <c r="C123" s="14"/>
      <c r="D123" s="14"/>
      <c r="E123" s="14"/>
      <c r="F123" s="13">
        <f t="shared" si="18"/>
        <v>1210.9660000000001</v>
      </c>
      <c r="G123" s="12">
        <f>'Коммунальные услуги'!D115</f>
        <v>841.39700000000005</v>
      </c>
      <c r="H123" s="12">
        <f>Налоги!B115</f>
        <v>101.5</v>
      </c>
      <c r="I123" s="12">
        <f>'Сод, имущества'!D115</f>
        <v>156.56899999999999</v>
      </c>
      <c r="J123" s="12">
        <v>0</v>
      </c>
      <c r="K123" s="12">
        <f>'Прочие услуги'!M116</f>
        <v>111.5</v>
      </c>
      <c r="L123" s="12">
        <f>'Льготное питание'!B115</f>
        <v>0</v>
      </c>
    </row>
    <row r="124" spans="1:12" hidden="1" x14ac:dyDescent="0.25">
      <c r="A124" s="26" t="s">
        <v>106</v>
      </c>
      <c r="B124" s="14">
        <v>1</v>
      </c>
      <c r="C124" s="14"/>
      <c r="D124" s="14"/>
      <c r="E124" s="14"/>
      <c r="F124" s="13">
        <f t="shared" si="18"/>
        <v>4958.2609999999995</v>
      </c>
      <c r="G124" s="12">
        <f>'Коммунальные услуги'!D116</f>
        <v>3857.8139999999999</v>
      </c>
      <c r="H124" s="12">
        <f>Налоги!B116</f>
        <v>672.28700000000003</v>
      </c>
      <c r="I124" s="12">
        <f>'Сод, имущества'!D116</f>
        <v>244.66000000000003</v>
      </c>
      <c r="J124" s="12">
        <v>0</v>
      </c>
      <c r="K124" s="12">
        <f>'Прочие услуги'!M117</f>
        <v>183.5</v>
      </c>
      <c r="L124" s="12">
        <f>'Льготное питание'!B116</f>
        <v>0</v>
      </c>
    </row>
    <row r="125" spans="1:12" hidden="1" x14ac:dyDescent="0.25">
      <c r="A125" s="26" t="s">
        <v>107</v>
      </c>
      <c r="B125" s="14">
        <v>1</v>
      </c>
      <c r="C125" s="14"/>
      <c r="D125" s="14"/>
      <c r="E125" s="14"/>
      <c r="F125" s="13">
        <f t="shared" si="18"/>
        <v>4533.1410000000005</v>
      </c>
      <c r="G125" s="12">
        <f>'Коммунальные услуги'!D117</f>
        <v>2913.3530000000001</v>
      </c>
      <c r="H125" s="12">
        <f>Налоги!B117</f>
        <v>1342.018</v>
      </c>
      <c r="I125" s="12">
        <f>'Сод, имущества'!D117</f>
        <v>149.77000000000001</v>
      </c>
      <c r="J125" s="12">
        <v>0</v>
      </c>
      <c r="K125" s="12">
        <f>'Прочие услуги'!M118</f>
        <v>128</v>
      </c>
      <c r="L125" s="12">
        <f>'Льготное питание'!B117</f>
        <v>0</v>
      </c>
    </row>
    <row r="126" spans="1:12" hidden="1" x14ac:dyDescent="0.25">
      <c r="A126" s="26" t="s">
        <v>108</v>
      </c>
      <c r="B126" s="14">
        <v>1</v>
      </c>
      <c r="C126" s="14"/>
      <c r="D126" s="14"/>
      <c r="E126" s="14"/>
      <c r="F126" s="13">
        <f t="shared" si="18"/>
        <v>2201.3020000000001</v>
      </c>
      <c r="G126" s="12">
        <f>'Коммунальные услуги'!D118</f>
        <v>1842.42</v>
      </c>
      <c r="H126" s="12">
        <f>Налоги!B118</f>
        <v>60.113</v>
      </c>
      <c r="I126" s="12">
        <f>'Сод, имущества'!D118</f>
        <v>140.76900000000001</v>
      </c>
      <c r="J126" s="12">
        <v>0</v>
      </c>
      <c r="K126" s="12">
        <f>'Прочие услуги'!M119</f>
        <v>158</v>
      </c>
      <c r="L126" s="12">
        <f>'Льготное питание'!B118</f>
        <v>0</v>
      </c>
    </row>
    <row r="127" spans="1:12" hidden="1" x14ac:dyDescent="0.25">
      <c r="A127" s="26" t="s">
        <v>109</v>
      </c>
      <c r="B127" s="14">
        <v>1</v>
      </c>
      <c r="C127" s="14"/>
      <c r="D127" s="14"/>
      <c r="E127" s="14"/>
      <c r="F127" s="13">
        <f t="shared" si="18"/>
        <v>2989.384</v>
      </c>
      <c r="G127" s="12">
        <f>'Коммунальные услуги'!D119</f>
        <v>2398.8780000000002</v>
      </c>
      <c r="H127" s="12">
        <f>Налоги!B119</f>
        <v>276.62299999999999</v>
      </c>
      <c r="I127" s="12">
        <f>'Сод, имущества'!D119</f>
        <v>155.88300000000001</v>
      </c>
      <c r="J127" s="12">
        <v>0</v>
      </c>
      <c r="K127" s="12">
        <f>'Прочие услуги'!M120</f>
        <v>158</v>
      </c>
      <c r="L127" s="12">
        <f>'Льготное питание'!B119</f>
        <v>0</v>
      </c>
    </row>
    <row r="128" spans="1:12" hidden="1" x14ac:dyDescent="0.25">
      <c r="A128" s="26" t="s">
        <v>110</v>
      </c>
      <c r="B128" s="14">
        <v>1</v>
      </c>
      <c r="C128" s="14"/>
      <c r="D128" s="14"/>
      <c r="E128" s="14"/>
      <c r="F128" s="13">
        <f t="shared" si="18"/>
        <v>4076.7549999999997</v>
      </c>
      <c r="G128" s="12">
        <f>'Коммунальные услуги'!D120</f>
        <v>2839.3339999999998</v>
      </c>
      <c r="H128" s="12">
        <f>Налоги!B120</f>
        <v>900.75</v>
      </c>
      <c r="I128" s="12">
        <f>'Сод, имущества'!D120</f>
        <v>184.67099999999999</v>
      </c>
      <c r="J128" s="12">
        <v>0</v>
      </c>
      <c r="K128" s="12">
        <f>'Прочие услуги'!M121</f>
        <v>152</v>
      </c>
      <c r="L128" s="12">
        <f>'Льготное питание'!B120</f>
        <v>0</v>
      </c>
    </row>
    <row r="129" spans="1:12" hidden="1" x14ac:dyDescent="0.25">
      <c r="A129" s="26" t="s">
        <v>111</v>
      </c>
      <c r="B129" s="14">
        <v>1</v>
      </c>
      <c r="C129" s="14"/>
      <c r="D129" s="14"/>
      <c r="E129" s="14"/>
      <c r="F129" s="13">
        <f t="shared" si="18"/>
        <v>3751.9280000000003</v>
      </c>
      <c r="G129" s="12">
        <f>'Коммунальные услуги'!D121</f>
        <v>2645.4160000000002</v>
      </c>
      <c r="H129" s="12">
        <f>Налоги!B121</f>
        <v>772.89400000000001</v>
      </c>
      <c r="I129" s="12">
        <f>'Сод, имущества'!D121</f>
        <v>157.61799999999999</v>
      </c>
      <c r="J129" s="12">
        <v>0</v>
      </c>
      <c r="K129" s="12">
        <f>'Прочие услуги'!M122</f>
        <v>176</v>
      </c>
      <c r="L129" s="12">
        <f>'Льготное питание'!B121</f>
        <v>0</v>
      </c>
    </row>
    <row r="130" spans="1:12" hidden="1" x14ac:dyDescent="0.25">
      <c r="A130" s="26" t="s">
        <v>112</v>
      </c>
      <c r="B130" s="14">
        <v>1</v>
      </c>
      <c r="C130" s="14"/>
      <c r="D130" s="14"/>
      <c r="E130" s="14"/>
      <c r="F130" s="13">
        <f t="shared" si="18"/>
        <v>5057.5150000000003</v>
      </c>
      <c r="G130" s="12">
        <f>'Коммунальные услуги'!D122</f>
        <v>2923.7620000000002</v>
      </c>
      <c r="H130" s="12">
        <f>Налоги!B122</f>
        <v>1774.6179999999999</v>
      </c>
      <c r="I130" s="12">
        <f>'Сод, имущества'!D122</f>
        <v>166.63499999999999</v>
      </c>
      <c r="J130" s="12">
        <v>0</v>
      </c>
      <c r="K130" s="12">
        <f>'Прочие услуги'!M123</f>
        <v>192.5</v>
      </c>
      <c r="L130" s="12">
        <f>'Льготное питание'!B122</f>
        <v>0</v>
      </c>
    </row>
    <row r="131" spans="1:12" hidden="1" x14ac:dyDescent="0.25">
      <c r="A131" s="26" t="s">
        <v>113</v>
      </c>
      <c r="B131" s="14">
        <v>1</v>
      </c>
      <c r="C131" s="14"/>
      <c r="D131" s="14"/>
      <c r="E131" s="14"/>
      <c r="F131" s="13">
        <f t="shared" si="18"/>
        <v>4220.3940000000002</v>
      </c>
      <c r="G131" s="12">
        <f>'Коммунальные услуги'!D123</f>
        <v>3384.35</v>
      </c>
      <c r="H131" s="12">
        <f>Налоги!B123</f>
        <v>238.59299999999999</v>
      </c>
      <c r="I131" s="12">
        <f>'Сод, имущества'!D123</f>
        <v>461.95100000000002</v>
      </c>
      <c r="J131" s="12">
        <v>0</v>
      </c>
      <c r="K131" s="12">
        <f>'Прочие услуги'!M124</f>
        <v>135.5</v>
      </c>
      <c r="L131" s="12">
        <f>'Льготное питание'!B123</f>
        <v>0</v>
      </c>
    </row>
    <row r="132" spans="1:12" hidden="1" x14ac:dyDescent="0.25">
      <c r="A132" s="26" t="s">
        <v>114</v>
      </c>
      <c r="B132" s="14">
        <v>1</v>
      </c>
      <c r="C132" s="14"/>
      <c r="D132" s="14"/>
      <c r="E132" s="14"/>
      <c r="F132" s="13">
        <f t="shared" si="18"/>
        <v>1677.5250000000001</v>
      </c>
      <c r="G132" s="12">
        <f>'Коммунальные услуги'!D124</f>
        <v>1328</v>
      </c>
      <c r="H132" s="12">
        <f>Налоги!B124</f>
        <v>63.145000000000003</v>
      </c>
      <c r="I132" s="12">
        <f>'Сод, имущества'!D124</f>
        <v>161.38</v>
      </c>
      <c r="J132" s="12">
        <v>0</v>
      </c>
      <c r="K132" s="12">
        <f>'Прочие услуги'!M125</f>
        <v>125</v>
      </c>
      <c r="L132" s="12">
        <f>'Льготное питание'!B124</f>
        <v>0</v>
      </c>
    </row>
    <row r="133" spans="1:12" hidden="1" x14ac:dyDescent="0.25">
      <c r="A133" s="26" t="s">
        <v>115</v>
      </c>
      <c r="B133" s="14">
        <v>2</v>
      </c>
      <c r="C133" s="14"/>
      <c r="D133" s="14"/>
      <c r="E133" s="14"/>
      <c r="F133" s="13">
        <f t="shared" si="18"/>
        <v>4310.99</v>
      </c>
      <c r="G133" s="12">
        <f>'Коммунальные услуги'!D125</f>
        <v>2841.0810000000001</v>
      </c>
      <c r="H133" s="12">
        <f>Налоги!B125</f>
        <v>965.56899999999996</v>
      </c>
      <c r="I133" s="12">
        <f>'Сод, имущества'!D125</f>
        <v>283.84000000000003</v>
      </c>
      <c r="J133" s="12">
        <v>0</v>
      </c>
      <c r="K133" s="12">
        <f>'Прочие услуги'!M126</f>
        <v>220.5</v>
      </c>
      <c r="L133" s="12">
        <f>'Льготное питание'!B125</f>
        <v>0</v>
      </c>
    </row>
    <row r="134" spans="1:12" hidden="1" x14ac:dyDescent="0.25">
      <c r="A134" s="26" t="s">
        <v>116</v>
      </c>
      <c r="B134" s="14">
        <v>1</v>
      </c>
      <c r="C134" s="14"/>
      <c r="D134" s="14"/>
      <c r="E134" s="14"/>
      <c r="F134" s="13">
        <f t="shared" si="18"/>
        <v>5544.3220000000001</v>
      </c>
      <c r="G134" s="12">
        <f>'Коммунальные услуги'!D126</f>
        <v>4417.4799999999996</v>
      </c>
      <c r="H134" s="12">
        <f>Налоги!B126</f>
        <v>573.71600000000001</v>
      </c>
      <c r="I134" s="12">
        <f>'Сод, имущества'!D126</f>
        <v>330.62599999999998</v>
      </c>
      <c r="J134" s="12">
        <v>0</v>
      </c>
      <c r="K134" s="12">
        <f>'Прочие услуги'!M127</f>
        <v>222.5</v>
      </c>
      <c r="L134" s="12">
        <f>'Льготное питание'!B126</f>
        <v>0</v>
      </c>
    </row>
    <row r="135" spans="1:12" hidden="1" x14ac:dyDescent="0.25">
      <c r="A135" s="26" t="s">
        <v>117</v>
      </c>
      <c r="B135" s="14">
        <v>1</v>
      </c>
      <c r="C135" s="14"/>
      <c r="D135" s="14"/>
      <c r="E135" s="14"/>
      <c r="F135" s="13">
        <f t="shared" si="18"/>
        <v>4261.5460000000003</v>
      </c>
      <c r="G135" s="12">
        <f>'Коммунальные услуги'!D127</f>
        <v>3287.0439999999999</v>
      </c>
      <c r="H135" s="12">
        <f>Налоги!B127</f>
        <v>588.34199999999998</v>
      </c>
      <c r="I135" s="12">
        <f>'Сод, имущества'!D127</f>
        <v>192.16</v>
      </c>
      <c r="J135" s="12">
        <v>0</v>
      </c>
      <c r="K135" s="12">
        <f>'Прочие услуги'!M128</f>
        <v>194</v>
      </c>
      <c r="L135" s="12">
        <f>'Льготное питание'!B127</f>
        <v>0</v>
      </c>
    </row>
    <row r="136" spans="1:12" hidden="1" x14ac:dyDescent="0.25">
      <c r="A136" s="26" t="s">
        <v>118</v>
      </c>
      <c r="B136" s="14">
        <v>1</v>
      </c>
      <c r="C136" s="14"/>
      <c r="D136" s="14"/>
      <c r="E136" s="14">
        <v>1</v>
      </c>
      <c r="F136" s="13">
        <f t="shared" si="18"/>
        <v>2824.3220000000001</v>
      </c>
      <c r="G136" s="12">
        <f>'Коммунальные услуги'!D128</f>
        <v>2382.2640000000001</v>
      </c>
      <c r="H136" s="12">
        <f>Налоги!B128</f>
        <v>154.88999999999999</v>
      </c>
      <c r="I136" s="12">
        <f>'Сод, имущества'!D128</f>
        <v>154.66800000000001</v>
      </c>
      <c r="J136" s="12">
        <v>0</v>
      </c>
      <c r="K136" s="12">
        <f>'Прочие услуги'!M129</f>
        <v>132.5</v>
      </c>
      <c r="L136" s="12">
        <f>'Льготное питание'!B128</f>
        <v>0</v>
      </c>
    </row>
    <row r="137" spans="1:12" hidden="1" x14ac:dyDescent="0.25">
      <c r="A137" s="26" t="s">
        <v>119</v>
      </c>
      <c r="B137" s="14">
        <v>1</v>
      </c>
      <c r="C137" s="14"/>
      <c r="D137" s="14"/>
      <c r="E137" s="14"/>
      <c r="F137" s="13">
        <f t="shared" si="18"/>
        <v>6453.0119999999997</v>
      </c>
      <c r="G137" s="12">
        <f>'Коммунальные услуги'!D129</f>
        <v>4445.6869999999999</v>
      </c>
      <c r="H137" s="12">
        <f>Налоги!B129</f>
        <v>1254.7679999999998</v>
      </c>
      <c r="I137" s="12">
        <f>'Сод, имущества'!D129</f>
        <v>573.55700000000002</v>
      </c>
      <c r="J137" s="12">
        <v>0</v>
      </c>
      <c r="K137" s="12">
        <f>'Прочие услуги'!M130</f>
        <v>179</v>
      </c>
      <c r="L137" s="12">
        <f>'Льготное питание'!B129</f>
        <v>0</v>
      </c>
    </row>
    <row r="138" spans="1:12" hidden="1" x14ac:dyDescent="0.25">
      <c r="A138" s="26" t="s">
        <v>120</v>
      </c>
      <c r="B138" s="14">
        <v>1</v>
      </c>
      <c r="C138" s="14"/>
      <c r="D138" s="14"/>
      <c r="E138" s="14"/>
      <c r="F138" s="13">
        <f t="shared" si="18"/>
        <v>6431.1759999999995</v>
      </c>
      <c r="G138" s="12">
        <f>'Коммунальные услуги'!D130</f>
        <v>4794.3999999999996</v>
      </c>
      <c r="H138" s="12">
        <f>Налоги!B130</f>
        <v>865.49200000000008</v>
      </c>
      <c r="I138" s="12">
        <f>'Сод, имущества'!D130</f>
        <v>557.78399999999999</v>
      </c>
      <c r="J138" s="12">
        <v>0</v>
      </c>
      <c r="K138" s="12">
        <f>'Прочие услуги'!M131</f>
        <v>213.5</v>
      </c>
      <c r="L138" s="12">
        <f>'Льготное питание'!B130</f>
        <v>0</v>
      </c>
    </row>
    <row r="139" spans="1:12" hidden="1" x14ac:dyDescent="0.25">
      <c r="A139" s="26" t="s">
        <v>121</v>
      </c>
      <c r="B139" s="14">
        <v>1</v>
      </c>
      <c r="C139" s="14"/>
      <c r="D139" s="14"/>
      <c r="E139" s="14"/>
      <c r="F139" s="13">
        <f t="shared" si="18"/>
        <v>7617.2729999999992</v>
      </c>
      <c r="G139" s="12">
        <f>'Коммунальные услуги'!D131</f>
        <v>4853.8789999999999</v>
      </c>
      <c r="H139" s="12">
        <f>Налоги!B131</f>
        <v>1999.2529999999999</v>
      </c>
      <c r="I139" s="12">
        <f>'Сод, имущества'!D131</f>
        <v>585.14100000000008</v>
      </c>
      <c r="J139" s="12">
        <v>0</v>
      </c>
      <c r="K139" s="12">
        <f>'Прочие услуги'!M132</f>
        <v>179</v>
      </c>
      <c r="L139" s="12">
        <f>'Льготное питание'!B131</f>
        <v>0</v>
      </c>
    </row>
    <row r="140" spans="1:12" hidden="1" x14ac:dyDescent="0.25">
      <c r="A140" s="26" t="s">
        <v>122</v>
      </c>
      <c r="B140" s="14">
        <v>1</v>
      </c>
      <c r="C140" s="14"/>
      <c r="D140" s="14"/>
      <c r="E140" s="14"/>
      <c r="F140" s="13">
        <f t="shared" si="18"/>
        <v>6465.7210000000005</v>
      </c>
      <c r="G140" s="12">
        <f>'Коммунальные услуги'!D132</f>
        <v>3634.194</v>
      </c>
      <c r="H140" s="12">
        <f>Налоги!B132</f>
        <v>2078.6660000000002</v>
      </c>
      <c r="I140" s="12">
        <f>'Сод, имущества'!D132</f>
        <v>576.86099999999999</v>
      </c>
      <c r="J140" s="12">
        <v>0</v>
      </c>
      <c r="K140" s="12">
        <f>'Прочие услуги'!M133</f>
        <v>176</v>
      </c>
      <c r="L140" s="12">
        <f>'Льготное питание'!B132</f>
        <v>0</v>
      </c>
    </row>
    <row r="141" spans="1:12" s="1" customFormat="1" hidden="1" x14ac:dyDescent="0.25">
      <c r="A141" s="27" t="s">
        <v>159</v>
      </c>
      <c r="B141" s="66">
        <f t="shared" ref="B141:I141" si="19">SUM(B111:B140)</f>
        <v>34</v>
      </c>
      <c r="C141" s="66">
        <f t="shared" si="19"/>
        <v>0</v>
      </c>
      <c r="D141" s="66">
        <f t="shared" si="19"/>
        <v>0</v>
      </c>
      <c r="E141" s="66">
        <f t="shared" si="19"/>
        <v>2</v>
      </c>
      <c r="F141" s="67">
        <f t="shared" si="19"/>
        <v>135394.01700000002</v>
      </c>
      <c r="G141" s="67">
        <f t="shared" si="19"/>
        <v>100527.54599999999</v>
      </c>
      <c r="H141" s="67">
        <f t="shared" si="19"/>
        <v>21637.736000000001</v>
      </c>
      <c r="I141" s="67">
        <f t="shared" si="19"/>
        <v>7946.2349999999997</v>
      </c>
      <c r="J141" s="67">
        <f t="shared" ref="J141:K141" si="20">SUM(J111:J140)</f>
        <v>0</v>
      </c>
      <c r="K141" s="67">
        <f t="shared" si="20"/>
        <v>5282.5</v>
      </c>
      <c r="L141" s="67">
        <f>SUM(L111:L140)</f>
        <v>0</v>
      </c>
    </row>
    <row r="142" spans="1:12" x14ac:dyDescent="0.25">
      <c r="A142" s="29" t="s">
        <v>123</v>
      </c>
      <c r="B142" s="14">
        <v>2</v>
      </c>
      <c r="C142" s="14">
        <v>1</v>
      </c>
      <c r="D142" s="14"/>
      <c r="E142" s="14">
        <v>3</v>
      </c>
      <c r="F142" s="13">
        <f t="shared" ref="F142:F146" si="21">G142+H142+I142+J142+K142+L142</f>
        <v>4624.1149999999998</v>
      </c>
      <c r="G142" s="12">
        <f>'Коммунальные услуги'!D134</f>
        <v>3566.864</v>
      </c>
      <c r="H142" s="12">
        <f>Налоги!B134</f>
        <v>349.572</v>
      </c>
      <c r="I142" s="12">
        <f>'Сод, имущества'!D134</f>
        <v>497.67900000000003</v>
      </c>
      <c r="J142" s="12">
        <v>0</v>
      </c>
      <c r="K142" s="12">
        <f>'Прочие услуги'!M135</f>
        <v>210</v>
      </c>
      <c r="L142" s="12">
        <f>'Льготное питание'!B134</f>
        <v>0</v>
      </c>
    </row>
    <row r="143" spans="1:12" hidden="1" x14ac:dyDescent="0.25">
      <c r="A143" s="29" t="s">
        <v>124</v>
      </c>
      <c r="B143" s="14">
        <v>1</v>
      </c>
      <c r="C143" s="14"/>
      <c r="D143" s="14"/>
      <c r="E143" s="14">
        <v>1</v>
      </c>
      <c r="F143" s="13">
        <f t="shared" si="21"/>
        <v>1687.1859999999999</v>
      </c>
      <c r="G143" s="12">
        <f>'Коммунальные услуги'!D135</f>
        <v>1229.2860000000001</v>
      </c>
      <c r="H143" s="12">
        <f>Налоги!B135</f>
        <v>169.81200000000001</v>
      </c>
      <c r="I143" s="12">
        <f>'Сод, имущества'!D135</f>
        <v>155.58800000000002</v>
      </c>
      <c r="J143" s="12">
        <v>0</v>
      </c>
      <c r="K143" s="12">
        <f>'Прочие услуги'!M136</f>
        <v>132.5</v>
      </c>
      <c r="L143" s="12">
        <f>'Льготное питание'!B135</f>
        <v>0</v>
      </c>
    </row>
    <row r="144" spans="1:12" x14ac:dyDescent="0.25">
      <c r="A144" s="29" t="s">
        <v>125</v>
      </c>
      <c r="B144" s="14">
        <v>1</v>
      </c>
      <c r="C144" s="14"/>
      <c r="D144" s="14"/>
      <c r="E144" s="14">
        <v>1</v>
      </c>
      <c r="F144" s="13">
        <f t="shared" si="21"/>
        <v>2528.1019999999999</v>
      </c>
      <c r="G144" s="12">
        <f>'Коммунальные услуги'!D136</f>
        <v>2100.6619999999998</v>
      </c>
      <c r="H144" s="12">
        <f>Налоги!B136</f>
        <v>103.907</v>
      </c>
      <c r="I144" s="12">
        <f>'Сод, имущества'!D136</f>
        <v>207.53299999999999</v>
      </c>
      <c r="J144" s="12">
        <v>0</v>
      </c>
      <c r="K144" s="12">
        <f>'Прочие услуги'!M137</f>
        <v>116</v>
      </c>
      <c r="L144" s="12">
        <f>'Льготное питание'!B136</f>
        <v>0</v>
      </c>
    </row>
    <row r="145" spans="1:12" x14ac:dyDescent="0.25">
      <c r="A145" s="29" t="s">
        <v>126</v>
      </c>
      <c r="B145" s="14">
        <v>1</v>
      </c>
      <c r="C145" s="14"/>
      <c r="D145" s="14"/>
      <c r="E145" s="14"/>
      <c r="F145" s="13">
        <f t="shared" si="21"/>
        <v>1147.75</v>
      </c>
      <c r="G145" s="12">
        <f>'Коммунальные услуги'!D137</f>
        <v>896.07399999999996</v>
      </c>
      <c r="H145" s="12">
        <f>Налоги!B137</f>
        <v>21.5</v>
      </c>
      <c r="I145" s="12">
        <f>'Сод, имущества'!D137</f>
        <v>112.676</v>
      </c>
      <c r="J145" s="12">
        <v>0</v>
      </c>
      <c r="K145" s="12">
        <f>'Прочие услуги'!M138</f>
        <v>117.5</v>
      </c>
      <c r="L145" s="12">
        <f>'Льготное питание'!B137</f>
        <v>0</v>
      </c>
    </row>
    <row r="146" spans="1:12" x14ac:dyDescent="0.25">
      <c r="A146" s="29" t="s">
        <v>127</v>
      </c>
      <c r="B146" s="14">
        <v>1</v>
      </c>
      <c r="C146" s="14"/>
      <c r="D146" s="14"/>
      <c r="E146" s="14">
        <v>1</v>
      </c>
      <c r="F146" s="13">
        <f t="shared" si="21"/>
        <v>1859.617</v>
      </c>
      <c r="G146" s="12">
        <f>'Коммунальные услуги'!D138</f>
        <v>1212.4490000000001</v>
      </c>
      <c r="H146" s="12">
        <f>Налоги!B138</f>
        <v>363.98399999999998</v>
      </c>
      <c r="I146" s="12">
        <f>'Сод, имущества'!D138</f>
        <v>126.684</v>
      </c>
      <c r="J146" s="12">
        <v>0</v>
      </c>
      <c r="K146" s="12">
        <f>'Прочие услуги'!M139</f>
        <v>156.5</v>
      </c>
      <c r="L146" s="12">
        <f>'Льготное питание'!B138</f>
        <v>0</v>
      </c>
    </row>
    <row r="147" spans="1:12" s="1" customFormat="1" x14ac:dyDescent="0.25">
      <c r="A147" s="27" t="s">
        <v>160</v>
      </c>
      <c r="B147" s="66">
        <f>SUM(B142:B146)</f>
        <v>6</v>
      </c>
      <c r="C147" s="66">
        <f>SUM(C142:C146)</f>
        <v>1</v>
      </c>
      <c r="D147" s="66">
        <f>SUM(D142:D146)</f>
        <v>0</v>
      </c>
      <c r="E147" s="66">
        <f>SUM(E142:E146)</f>
        <v>6</v>
      </c>
      <c r="F147" s="67">
        <f t="shared" ref="F147:L147" si="22">SUM(F142:F146)</f>
        <v>11846.769999999999</v>
      </c>
      <c r="G147" s="67">
        <f t="shared" si="22"/>
        <v>9005.3349999999991</v>
      </c>
      <c r="H147" s="67">
        <f t="shared" si="22"/>
        <v>1008.7750000000001</v>
      </c>
      <c r="I147" s="67">
        <f t="shared" si="22"/>
        <v>1100.1600000000001</v>
      </c>
      <c r="J147" s="67">
        <f t="shared" ref="J147:K147" si="23">SUM(J142:J146)</f>
        <v>0</v>
      </c>
      <c r="K147" s="67">
        <f t="shared" si="23"/>
        <v>732.5</v>
      </c>
      <c r="L147" s="67">
        <f t="shared" si="22"/>
        <v>0</v>
      </c>
    </row>
    <row r="148" spans="1:12" hidden="1" x14ac:dyDescent="0.25">
      <c r="A148" s="26" t="s">
        <v>128</v>
      </c>
      <c r="B148" s="14">
        <v>2</v>
      </c>
      <c r="C148" s="14"/>
      <c r="D148" s="14">
        <v>1</v>
      </c>
      <c r="E148" s="14">
        <v>1</v>
      </c>
      <c r="F148" s="13">
        <f t="shared" ref="F148:F171" si="24">G148+H148+I148+J148+K148+L148</f>
        <v>7431.02</v>
      </c>
      <c r="G148" s="12">
        <f>'Коммунальные услуги'!D140</f>
        <v>5035.9920000000002</v>
      </c>
      <c r="H148" s="12">
        <f>Налоги!B140</f>
        <v>1787.528</v>
      </c>
      <c r="I148" s="12">
        <f>'Сод, имущества'!D140</f>
        <v>345</v>
      </c>
      <c r="J148" s="12">
        <v>0</v>
      </c>
      <c r="K148" s="12">
        <f>'Прочие услуги'!M141</f>
        <v>262.5</v>
      </c>
      <c r="L148" s="12">
        <f>'Льготное питание'!B140</f>
        <v>0</v>
      </c>
    </row>
    <row r="149" spans="1:12" hidden="1" x14ac:dyDescent="0.25">
      <c r="A149" s="26" t="s">
        <v>129</v>
      </c>
      <c r="B149" s="14">
        <v>1</v>
      </c>
      <c r="C149" s="14"/>
      <c r="D149" s="14"/>
      <c r="E149" s="14"/>
      <c r="F149" s="13">
        <f t="shared" si="24"/>
        <v>2845.239</v>
      </c>
      <c r="G149" s="12">
        <f>'Коммунальные услуги'!D141</f>
        <v>2051.498</v>
      </c>
      <c r="H149" s="12">
        <f>Налоги!B141</f>
        <v>490.20100000000002</v>
      </c>
      <c r="I149" s="12">
        <f>'Сод, имущества'!D141</f>
        <v>160.54000000000002</v>
      </c>
      <c r="J149" s="12">
        <v>0</v>
      </c>
      <c r="K149" s="12">
        <f>'Прочие услуги'!M142</f>
        <v>143</v>
      </c>
      <c r="L149" s="12">
        <f>'Льготное питание'!B141</f>
        <v>0</v>
      </c>
    </row>
    <row r="150" spans="1:12" hidden="1" x14ac:dyDescent="0.25">
      <c r="A150" s="26" t="s">
        <v>130</v>
      </c>
      <c r="B150" s="14">
        <v>1</v>
      </c>
      <c r="C150" s="14"/>
      <c r="D150" s="14"/>
      <c r="E150" s="14"/>
      <c r="F150" s="13">
        <f t="shared" si="24"/>
        <v>2919.8849999999998</v>
      </c>
      <c r="G150" s="12">
        <f>'Коммунальные услуги'!D142</f>
        <v>2094.9659999999999</v>
      </c>
      <c r="H150" s="12">
        <f>Налоги!B142</f>
        <v>502.41500000000002</v>
      </c>
      <c r="I150" s="12">
        <f>'Сод, имущества'!D142</f>
        <v>172.00400000000002</v>
      </c>
      <c r="J150" s="12">
        <v>0</v>
      </c>
      <c r="K150" s="12">
        <f>'Прочие услуги'!M143</f>
        <v>150.5</v>
      </c>
      <c r="L150" s="12">
        <f>'Льготное питание'!B142</f>
        <v>0</v>
      </c>
    </row>
    <row r="151" spans="1:12" hidden="1" x14ac:dyDescent="0.25">
      <c r="A151" s="26" t="s">
        <v>131</v>
      </c>
      <c r="B151" s="14">
        <v>2</v>
      </c>
      <c r="C151" s="14"/>
      <c r="D151" s="14"/>
      <c r="E151" s="14">
        <v>1</v>
      </c>
      <c r="F151" s="13">
        <f t="shared" si="24"/>
        <v>6161.9160000000002</v>
      </c>
      <c r="G151" s="12">
        <f>'Коммунальные услуги'!D143</f>
        <v>4326.4719999999998</v>
      </c>
      <c r="H151" s="12">
        <f>Налоги!B143</f>
        <v>1363.1860000000001</v>
      </c>
      <c r="I151" s="12">
        <f>'Сод, имущества'!D143</f>
        <v>233.15800000000002</v>
      </c>
      <c r="J151" s="12">
        <v>0</v>
      </c>
      <c r="K151" s="12">
        <f>'Прочие услуги'!M144</f>
        <v>239.10000000000002</v>
      </c>
      <c r="L151" s="12">
        <f>'Льготное питание'!B143</f>
        <v>0</v>
      </c>
    </row>
    <row r="152" spans="1:12" hidden="1" x14ac:dyDescent="0.25">
      <c r="A152" s="26" t="s">
        <v>132</v>
      </c>
      <c r="B152" s="14">
        <v>2</v>
      </c>
      <c r="C152" s="14"/>
      <c r="D152" s="14"/>
      <c r="E152" s="14">
        <v>1</v>
      </c>
      <c r="F152" s="13">
        <f t="shared" si="24"/>
        <v>5422.0690000000004</v>
      </c>
      <c r="G152" s="12">
        <f>'Коммунальные услуги'!D144</f>
        <v>2686.3420000000001</v>
      </c>
      <c r="H152" s="12">
        <f>Налоги!B144</f>
        <v>2278.3119999999999</v>
      </c>
      <c r="I152" s="12">
        <f>'Сод, имущества'!D144</f>
        <v>277.41499999999996</v>
      </c>
      <c r="J152" s="12">
        <v>0</v>
      </c>
      <c r="K152" s="12">
        <f>'Прочие услуги'!M145</f>
        <v>180</v>
      </c>
      <c r="L152" s="12">
        <f>'Льготное питание'!B144</f>
        <v>0</v>
      </c>
    </row>
    <row r="153" spans="1:12" hidden="1" x14ac:dyDescent="0.25">
      <c r="A153" s="26" t="s">
        <v>133</v>
      </c>
      <c r="B153" s="14">
        <v>1</v>
      </c>
      <c r="C153" s="14"/>
      <c r="D153" s="14"/>
      <c r="E153" s="14">
        <v>1</v>
      </c>
      <c r="F153" s="13">
        <f t="shared" si="24"/>
        <v>2654.0880000000002</v>
      </c>
      <c r="G153" s="12">
        <f>'Коммунальные услуги'!D145</f>
        <v>1632.5340000000001</v>
      </c>
      <c r="H153" s="12">
        <f>Налоги!B145</f>
        <v>690.39599999999996</v>
      </c>
      <c r="I153" s="12">
        <f>'Сод, имущества'!D145</f>
        <v>158.15800000000002</v>
      </c>
      <c r="J153" s="12">
        <v>0</v>
      </c>
      <c r="K153" s="12">
        <f>'Прочие услуги'!M146</f>
        <v>173</v>
      </c>
      <c r="L153" s="12">
        <f>'Льготное питание'!B145</f>
        <v>0</v>
      </c>
    </row>
    <row r="154" spans="1:12" hidden="1" x14ac:dyDescent="0.25">
      <c r="A154" s="26" t="s">
        <v>134</v>
      </c>
      <c r="B154" s="14">
        <v>1</v>
      </c>
      <c r="C154" s="14"/>
      <c r="D154" s="14"/>
      <c r="E154" s="14"/>
      <c r="F154" s="13">
        <f t="shared" si="24"/>
        <v>4978.4349999999995</v>
      </c>
      <c r="G154" s="12">
        <f>'Коммунальные услуги'!D146</f>
        <v>3242.502</v>
      </c>
      <c r="H154" s="12">
        <f>Налоги!B146</f>
        <v>1402.4029999999998</v>
      </c>
      <c r="I154" s="12">
        <f>'Сод, имущества'!D146</f>
        <v>144.88</v>
      </c>
      <c r="J154" s="12">
        <v>0</v>
      </c>
      <c r="K154" s="12">
        <f>'Прочие услуги'!M147</f>
        <v>168.65</v>
      </c>
      <c r="L154" s="12">
        <v>20</v>
      </c>
    </row>
    <row r="155" spans="1:12" hidden="1" x14ac:dyDescent="0.25">
      <c r="A155" s="26" t="s">
        <v>135</v>
      </c>
      <c r="B155" s="14">
        <v>3</v>
      </c>
      <c r="C155" s="14"/>
      <c r="D155" s="14"/>
      <c r="E155" s="14">
        <v>2</v>
      </c>
      <c r="F155" s="13">
        <f t="shared" si="24"/>
        <v>5989.2470000000003</v>
      </c>
      <c r="G155" s="12">
        <f>'Коммунальные услуги'!D147</f>
        <v>4054.3870000000002</v>
      </c>
      <c r="H155" s="12">
        <f>Налоги!B147</f>
        <v>1373.01</v>
      </c>
      <c r="I155" s="12">
        <f>'Сод, имущества'!D147</f>
        <v>334.8</v>
      </c>
      <c r="J155" s="12">
        <v>0</v>
      </c>
      <c r="K155" s="12">
        <f>'Прочие услуги'!M148</f>
        <v>227.05</v>
      </c>
      <c r="L155" s="12">
        <f>'Льготное питание'!B147</f>
        <v>0</v>
      </c>
    </row>
    <row r="156" spans="1:12" hidden="1" x14ac:dyDescent="0.25">
      <c r="A156" s="26" t="s">
        <v>136</v>
      </c>
      <c r="B156" s="14">
        <v>1</v>
      </c>
      <c r="C156" s="14"/>
      <c r="D156" s="14"/>
      <c r="E156" s="14">
        <v>1</v>
      </c>
      <c r="F156" s="13">
        <f t="shared" si="24"/>
        <v>4250.6819999999998</v>
      </c>
      <c r="G156" s="12">
        <f>'Коммунальные услуги'!D148</f>
        <v>2554.913</v>
      </c>
      <c r="H156" s="12">
        <f>Налоги!B148</f>
        <v>1365.9690000000001</v>
      </c>
      <c r="I156" s="12">
        <f>'Сод, имущества'!D148</f>
        <v>203.3</v>
      </c>
      <c r="J156" s="12">
        <v>0</v>
      </c>
      <c r="K156" s="12">
        <f>'Прочие услуги'!M149</f>
        <v>126.5</v>
      </c>
      <c r="L156" s="12">
        <f>'Льготное питание'!B148</f>
        <v>0</v>
      </c>
    </row>
    <row r="157" spans="1:12" hidden="1" x14ac:dyDescent="0.25">
      <c r="A157" s="26" t="s">
        <v>137</v>
      </c>
      <c r="B157" s="14">
        <v>1</v>
      </c>
      <c r="C157" s="14"/>
      <c r="D157" s="14"/>
      <c r="E157" s="14"/>
      <c r="F157" s="13">
        <f t="shared" si="24"/>
        <v>3476.0699999999997</v>
      </c>
      <c r="G157" s="12">
        <f>'Коммунальные услуги'!D149</f>
        <v>2139.3510000000001</v>
      </c>
      <c r="H157" s="12">
        <f>Налоги!B149</f>
        <v>1057.7769999999998</v>
      </c>
      <c r="I157" s="12">
        <f>'Сод, имущества'!D149</f>
        <v>136.392</v>
      </c>
      <c r="J157" s="12">
        <v>0</v>
      </c>
      <c r="K157" s="12">
        <f>'Прочие услуги'!M150</f>
        <v>142.55000000000001</v>
      </c>
      <c r="L157" s="12">
        <f>'Льготное питание'!B149</f>
        <v>0</v>
      </c>
    </row>
    <row r="158" spans="1:12" hidden="1" x14ac:dyDescent="0.25">
      <c r="A158" s="26" t="s">
        <v>138</v>
      </c>
      <c r="B158" s="14">
        <v>3</v>
      </c>
      <c r="C158" s="14"/>
      <c r="D158" s="14"/>
      <c r="E158" s="14">
        <v>2</v>
      </c>
      <c r="F158" s="13">
        <f t="shared" si="24"/>
        <v>5282.7400000000007</v>
      </c>
      <c r="G158" s="12">
        <f>'Коммунальные услуги'!D150</f>
        <v>3656.442</v>
      </c>
      <c r="H158" s="12">
        <f>Налоги!B150</f>
        <v>1022.099</v>
      </c>
      <c r="I158" s="12">
        <f>'Сод, имущества'!D150</f>
        <v>394.09899999999999</v>
      </c>
      <c r="J158" s="12">
        <v>0</v>
      </c>
      <c r="K158" s="12">
        <f>'Прочие услуги'!M151</f>
        <v>210.1</v>
      </c>
      <c r="L158" s="12">
        <f>'Льготное питание'!B150</f>
        <v>0</v>
      </c>
    </row>
    <row r="159" spans="1:12" hidden="1" x14ac:dyDescent="0.25">
      <c r="A159" s="26" t="s">
        <v>139</v>
      </c>
      <c r="B159" s="14">
        <v>2</v>
      </c>
      <c r="C159" s="14"/>
      <c r="D159" s="14"/>
      <c r="E159" s="14"/>
      <c r="F159" s="13">
        <f t="shared" si="24"/>
        <v>5726.9269999999997</v>
      </c>
      <c r="G159" s="12">
        <f>'Коммунальные услуги'!D151</f>
        <v>4329.7929999999997</v>
      </c>
      <c r="H159" s="12">
        <f>Налоги!B151</f>
        <v>943.43399999999997</v>
      </c>
      <c r="I159" s="12">
        <f>'Сод, имущества'!D151</f>
        <v>277</v>
      </c>
      <c r="J159" s="12">
        <v>0</v>
      </c>
      <c r="K159" s="12">
        <f>'Прочие услуги'!M152</f>
        <v>176.7</v>
      </c>
      <c r="L159" s="12">
        <f>'Льготное питание'!B151</f>
        <v>0</v>
      </c>
    </row>
    <row r="160" spans="1:12" hidden="1" x14ac:dyDescent="0.25">
      <c r="A160" s="26" t="s">
        <v>140</v>
      </c>
      <c r="B160" s="14">
        <v>1</v>
      </c>
      <c r="C160" s="14"/>
      <c r="D160" s="14"/>
      <c r="E160" s="14">
        <v>1</v>
      </c>
      <c r="F160" s="13">
        <f t="shared" si="24"/>
        <v>3484.7049999999999</v>
      </c>
      <c r="G160" s="12">
        <f>'Коммунальные услуги'!D152</f>
        <v>2146.9270000000001</v>
      </c>
      <c r="H160" s="12">
        <f>Налоги!B152</f>
        <v>1046.278</v>
      </c>
      <c r="I160" s="12">
        <f>'Сод, имущества'!D152</f>
        <v>159</v>
      </c>
      <c r="J160" s="12">
        <v>0</v>
      </c>
      <c r="K160" s="12">
        <f>'Прочие услуги'!M153</f>
        <v>132.5</v>
      </c>
      <c r="L160" s="12">
        <f>'Льготное питание'!B152</f>
        <v>0</v>
      </c>
    </row>
    <row r="161" spans="1:17" hidden="1" x14ac:dyDescent="0.25">
      <c r="A161" s="26" t="s">
        <v>141</v>
      </c>
      <c r="B161" s="14">
        <v>1</v>
      </c>
      <c r="C161" s="14"/>
      <c r="D161" s="14"/>
      <c r="E161" s="14"/>
      <c r="F161" s="13">
        <f t="shared" si="24"/>
        <v>5311.6530000000002</v>
      </c>
      <c r="G161" s="12">
        <f>'Коммунальные услуги'!D153</f>
        <v>3444.6280000000002</v>
      </c>
      <c r="H161" s="12">
        <f>Налоги!B153</f>
        <v>1466.77</v>
      </c>
      <c r="I161" s="12">
        <f>'Сод, имущества'!D153</f>
        <v>231.755</v>
      </c>
      <c r="J161" s="12">
        <v>0</v>
      </c>
      <c r="K161" s="12">
        <f>'Прочие услуги'!M154</f>
        <v>168.5</v>
      </c>
      <c r="L161" s="12">
        <f>'Льготное питание'!B153</f>
        <v>0</v>
      </c>
    </row>
    <row r="162" spans="1:17" hidden="1" x14ac:dyDescent="0.25">
      <c r="A162" s="26" t="s">
        <v>142</v>
      </c>
      <c r="B162" s="14">
        <v>1</v>
      </c>
      <c r="C162" s="14"/>
      <c r="D162" s="14"/>
      <c r="E162" s="14"/>
      <c r="F162" s="13">
        <f t="shared" si="24"/>
        <v>4434.1669999999995</v>
      </c>
      <c r="G162" s="12">
        <f>'Коммунальные услуги'!D154</f>
        <v>3279.105</v>
      </c>
      <c r="H162" s="12">
        <f>Налоги!B154</f>
        <v>840.05899999999997</v>
      </c>
      <c r="I162" s="12">
        <f>'Сод, имущества'!D154</f>
        <v>158.50299999999999</v>
      </c>
      <c r="J162" s="12">
        <v>0</v>
      </c>
      <c r="K162" s="12">
        <f>'Прочие услуги'!M155</f>
        <v>156.5</v>
      </c>
      <c r="L162" s="12">
        <f>'Льготное питание'!B154</f>
        <v>0</v>
      </c>
    </row>
    <row r="163" spans="1:17" hidden="1" x14ac:dyDescent="0.25">
      <c r="A163" s="26" t="s">
        <v>241</v>
      </c>
      <c r="B163" s="14">
        <v>1</v>
      </c>
      <c r="C163" s="14"/>
      <c r="D163" s="14"/>
      <c r="E163" s="14">
        <v>1</v>
      </c>
      <c r="F163" s="13">
        <f t="shared" si="24"/>
        <v>5233.732</v>
      </c>
      <c r="G163" s="12">
        <f>'Коммунальные услуги'!D158</f>
        <v>3500</v>
      </c>
      <c r="H163" s="12">
        <f>Налоги!B155</f>
        <v>1220.732</v>
      </c>
      <c r="I163" s="12">
        <f>'Сод, имущества'!D158</f>
        <v>285</v>
      </c>
      <c r="J163" s="12">
        <v>0</v>
      </c>
      <c r="K163" s="12">
        <f>'Прочие услуги'!M156</f>
        <v>228</v>
      </c>
      <c r="L163" s="12">
        <f>'Льготное питание'!B155</f>
        <v>0</v>
      </c>
    </row>
    <row r="164" spans="1:17" hidden="1" x14ac:dyDescent="0.25">
      <c r="A164" s="26" t="s">
        <v>144</v>
      </c>
      <c r="B164" s="14">
        <v>2</v>
      </c>
      <c r="C164" s="14"/>
      <c r="D164" s="14"/>
      <c r="E164" s="14">
        <v>2</v>
      </c>
      <c r="F164" s="13">
        <f t="shared" si="24"/>
        <v>2852.7270000000003</v>
      </c>
      <c r="G164" s="12">
        <f>'Коммунальные услуги'!D155</f>
        <v>1860.34</v>
      </c>
      <c r="H164" s="12">
        <f>Налоги!B156</f>
        <v>473.49099999999999</v>
      </c>
      <c r="I164" s="12">
        <f>'Сод, имущества'!D155</f>
        <v>328.99600000000004</v>
      </c>
      <c r="J164" s="12">
        <v>0</v>
      </c>
      <c r="K164" s="12">
        <f>'Прочие услуги'!M157</f>
        <v>189.9</v>
      </c>
      <c r="L164" s="12">
        <f>'Льготное питание'!B156</f>
        <v>0</v>
      </c>
    </row>
    <row r="165" spans="1:17" hidden="1" x14ac:dyDescent="0.25">
      <c r="A165" s="26" t="s">
        <v>145</v>
      </c>
      <c r="B165" s="14">
        <v>2</v>
      </c>
      <c r="C165" s="14"/>
      <c r="D165" s="14"/>
      <c r="E165" s="14">
        <v>1</v>
      </c>
      <c r="F165" s="13">
        <f t="shared" si="24"/>
        <v>3367.7130000000002</v>
      </c>
      <c r="G165" s="12">
        <f>'Коммунальные услуги'!D156</f>
        <v>2059.877</v>
      </c>
      <c r="H165" s="12">
        <f>Налоги!B157</f>
        <v>924.50800000000004</v>
      </c>
      <c r="I165" s="12">
        <f>'Сод, имущества'!D156</f>
        <v>240.37800000000001</v>
      </c>
      <c r="J165" s="12">
        <v>0</v>
      </c>
      <c r="K165" s="12">
        <f>'Прочие услуги'!M158</f>
        <v>142.94999999999999</v>
      </c>
      <c r="L165" s="12">
        <f>'Льготное питание'!B157</f>
        <v>0</v>
      </c>
    </row>
    <row r="166" spans="1:17" hidden="1" x14ac:dyDescent="0.25">
      <c r="A166" s="26" t="s">
        <v>146</v>
      </c>
      <c r="B166" s="14">
        <v>2</v>
      </c>
      <c r="C166" s="14"/>
      <c r="D166" s="14"/>
      <c r="E166" s="14">
        <v>2</v>
      </c>
      <c r="F166" s="13">
        <f t="shared" si="24"/>
        <v>4317.2340000000004</v>
      </c>
      <c r="G166" s="12">
        <f>'Коммунальные услуги'!D157</f>
        <v>3162.09</v>
      </c>
      <c r="H166" s="12">
        <f>Налоги!B158</f>
        <v>708.67599999999993</v>
      </c>
      <c r="I166" s="12">
        <f>'Сод, имущества'!D157</f>
        <v>275.16800000000001</v>
      </c>
      <c r="J166" s="12">
        <v>0</v>
      </c>
      <c r="K166" s="12">
        <f>'Прочие услуги'!M159</f>
        <v>171.3</v>
      </c>
      <c r="L166" s="12">
        <f>'Льготное питание'!B158</f>
        <v>0</v>
      </c>
    </row>
    <row r="167" spans="1:17" hidden="1" x14ac:dyDescent="0.25">
      <c r="A167" s="26" t="s">
        <v>148</v>
      </c>
      <c r="B167" s="14">
        <v>1</v>
      </c>
      <c r="C167" s="14"/>
      <c r="D167" s="14"/>
      <c r="E167" s="14">
        <v>1</v>
      </c>
      <c r="F167" s="13">
        <f t="shared" si="24"/>
        <v>3477.3579999999997</v>
      </c>
      <c r="G167" s="12">
        <f>'Коммунальные услуги'!D159</f>
        <v>2525.2069999999999</v>
      </c>
      <c r="H167" s="12">
        <f>Налоги!B159</f>
        <v>616.63599999999997</v>
      </c>
      <c r="I167" s="12">
        <f>'Сод, имущества'!D159</f>
        <v>189.51499999999999</v>
      </c>
      <c r="J167" s="12">
        <v>0</v>
      </c>
      <c r="K167" s="12">
        <f>'Прочие услуги'!M160</f>
        <v>146</v>
      </c>
      <c r="L167" s="12">
        <f>'Льготное питание'!B160</f>
        <v>0</v>
      </c>
    </row>
    <row r="168" spans="1:17" hidden="1" x14ac:dyDescent="0.25">
      <c r="A168" s="26" t="s">
        <v>149</v>
      </c>
      <c r="B168" s="14">
        <v>1</v>
      </c>
      <c r="C168" s="14"/>
      <c r="D168" s="14"/>
      <c r="E168" s="14"/>
      <c r="F168" s="13">
        <f t="shared" si="24"/>
        <v>4292.1220000000003</v>
      </c>
      <c r="G168" s="12">
        <f>'Коммунальные услуги'!D160</f>
        <v>3083.3820000000001</v>
      </c>
      <c r="H168" s="12">
        <f>Налоги!B160</f>
        <v>842.86299999999994</v>
      </c>
      <c r="I168" s="12">
        <f>'Сод, имущества'!D160</f>
        <v>200.37700000000001</v>
      </c>
      <c r="J168" s="12">
        <v>0</v>
      </c>
      <c r="K168" s="12">
        <f>'Прочие услуги'!M161</f>
        <v>165.5</v>
      </c>
      <c r="L168" s="12">
        <f>'Льготное питание'!B161</f>
        <v>0</v>
      </c>
    </row>
    <row r="169" spans="1:17" hidden="1" x14ac:dyDescent="0.25">
      <c r="A169" s="26" t="s">
        <v>150</v>
      </c>
      <c r="B169" s="14">
        <v>1</v>
      </c>
      <c r="C169" s="14"/>
      <c r="D169" s="14"/>
      <c r="E169" s="14"/>
      <c r="F169" s="13">
        <f t="shared" si="24"/>
        <v>3088.61</v>
      </c>
      <c r="G169" s="12">
        <f>'Коммунальные услуги'!D161</f>
        <v>2216.9679999999998</v>
      </c>
      <c r="H169" s="12">
        <f>Налоги!B161</f>
        <v>546.06100000000004</v>
      </c>
      <c r="I169" s="12">
        <f>'Сод, имущества'!D161</f>
        <v>146.58100000000002</v>
      </c>
      <c r="J169" s="12">
        <v>0</v>
      </c>
      <c r="K169" s="12">
        <f>'Прочие услуги'!M162</f>
        <v>179</v>
      </c>
      <c r="L169" s="12">
        <f>'Льготное питание'!B162</f>
        <v>0</v>
      </c>
    </row>
    <row r="170" spans="1:17" hidden="1" x14ac:dyDescent="0.25">
      <c r="A170" s="26" t="s">
        <v>151</v>
      </c>
      <c r="B170" s="14">
        <v>2</v>
      </c>
      <c r="C170" s="14"/>
      <c r="D170" s="14"/>
      <c r="E170" s="14">
        <v>1</v>
      </c>
      <c r="F170" s="13">
        <f t="shared" si="24"/>
        <v>5764.6329999999998</v>
      </c>
      <c r="G170" s="12">
        <f>'Коммунальные услуги'!D162</f>
        <v>3564.7289999999998</v>
      </c>
      <c r="H170" s="12">
        <f>Налоги!B162</f>
        <v>1635.904</v>
      </c>
      <c r="I170" s="12">
        <f>'Сод, имущества'!D162</f>
        <v>327</v>
      </c>
      <c r="J170" s="12">
        <v>0</v>
      </c>
      <c r="K170" s="12">
        <f>'Прочие услуги'!M163</f>
        <v>237</v>
      </c>
      <c r="L170" s="12">
        <f>'Льготное питание'!B163</f>
        <v>0</v>
      </c>
    </row>
    <row r="171" spans="1:17" hidden="1" x14ac:dyDescent="0.25">
      <c r="A171" s="26" t="s">
        <v>152</v>
      </c>
      <c r="B171" s="14">
        <v>2</v>
      </c>
      <c r="C171" s="14"/>
      <c r="D171" s="14"/>
      <c r="E171" s="14"/>
      <c r="F171" s="13">
        <f t="shared" si="24"/>
        <v>11844.108</v>
      </c>
      <c r="G171" s="12">
        <f>'Коммунальные услуги'!D163</f>
        <v>6210.2370000000001</v>
      </c>
      <c r="H171" s="12">
        <f>Налоги!B163</f>
        <v>4697.8720000000003</v>
      </c>
      <c r="I171" s="12">
        <f>'Сод, имущества'!D163</f>
        <v>674.99900000000002</v>
      </c>
      <c r="J171" s="12">
        <v>0</v>
      </c>
      <c r="K171" s="12">
        <f>'Прочие услуги'!M164</f>
        <v>261</v>
      </c>
      <c r="L171" s="12">
        <f>'Льготное питание'!B164</f>
        <v>0</v>
      </c>
    </row>
    <row r="172" spans="1:17" ht="14.25" hidden="1" x14ac:dyDescent="0.2">
      <c r="A172" s="27" t="s">
        <v>161</v>
      </c>
      <c r="B172" s="66">
        <f t="shared" ref="B172:L172" si="25">SUM(B148:B171)</f>
        <v>37</v>
      </c>
      <c r="C172" s="66">
        <f t="shared" si="25"/>
        <v>0</v>
      </c>
      <c r="D172" s="66">
        <f t="shared" si="25"/>
        <v>1</v>
      </c>
      <c r="E172" s="66">
        <f t="shared" si="25"/>
        <v>18</v>
      </c>
      <c r="F172" s="67">
        <f t="shared" si="25"/>
        <v>114607.08000000002</v>
      </c>
      <c r="G172" s="67">
        <f t="shared" si="25"/>
        <v>74858.682000000001</v>
      </c>
      <c r="H172" s="67">
        <f t="shared" si="25"/>
        <v>29296.579999999998</v>
      </c>
      <c r="I172" s="67">
        <f t="shared" si="25"/>
        <v>6054.0180000000009</v>
      </c>
      <c r="J172" s="67">
        <f t="shared" si="25"/>
        <v>0</v>
      </c>
      <c r="K172" s="67">
        <f t="shared" si="25"/>
        <v>4377.7999999999993</v>
      </c>
      <c r="L172" s="67">
        <f t="shared" si="25"/>
        <v>20</v>
      </c>
    </row>
    <row r="173" spans="1:17" ht="14.25" hidden="1" x14ac:dyDescent="0.2">
      <c r="A173" s="41" t="s">
        <v>153</v>
      </c>
      <c r="B173" s="64">
        <f>B172+B147+B141+B110+B95+B86+B72+B54+B25</f>
        <v>197</v>
      </c>
      <c r="C173" s="64">
        <f>C172+C147+C141+C110+C95+C86+C72+C54+C25</f>
        <v>7</v>
      </c>
      <c r="D173" s="64">
        <f>D172+D147+D141+D110+D95+D86+D72+D54+D25</f>
        <v>3</v>
      </c>
      <c r="E173" s="64">
        <f>E172+E147+E141+E110+E95+E86+E72+E54+E25</f>
        <v>28</v>
      </c>
      <c r="F173" s="65">
        <f t="shared" ref="F173:L173" si="26">F25+F54+F72+F86++F95+F110+F141+F147+F172</f>
        <v>794856.29520000005</v>
      </c>
      <c r="G173" s="65">
        <f t="shared" si="26"/>
        <v>504359.10899999994</v>
      </c>
      <c r="H173" s="65">
        <f t="shared" si="26"/>
        <v>209894.54199999999</v>
      </c>
      <c r="I173" s="65">
        <f t="shared" si="26"/>
        <v>42386.194200000013</v>
      </c>
      <c r="J173" s="65">
        <f t="shared" si="26"/>
        <v>12000</v>
      </c>
      <c r="K173" s="65">
        <f t="shared" si="26"/>
        <v>26196.45</v>
      </c>
      <c r="L173" s="65">
        <f t="shared" si="26"/>
        <v>20</v>
      </c>
    </row>
    <row r="174" spans="1:17" hidden="1" x14ac:dyDescent="0.2">
      <c r="A174" s="87" t="s">
        <v>229</v>
      </c>
      <c r="B174" s="85">
        <f>B173-B175</f>
        <v>195</v>
      </c>
      <c r="C174" s="85">
        <f>C173-C175</f>
        <v>5</v>
      </c>
      <c r="D174" s="85">
        <f>D173-D175</f>
        <v>3</v>
      </c>
      <c r="E174" s="85">
        <f>E173-E175</f>
        <v>28</v>
      </c>
      <c r="F174" s="86">
        <f>F173-F175</f>
        <v>789459.73120000004</v>
      </c>
      <c r="G174" s="86">
        <f t="shared" ref="G174:L174" si="27">G173-G175</f>
        <v>500719.10899999994</v>
      </c>
      <c r="H174" s="86">
        <f t="shared" si="27"/>
        <v>208969.34199999998</v>
      </c>
      <c r="I174" s="86">
        <f t="shared" si="27"/>
        <v>41884.830200000011</v>
      </c>
      <c r="J174" s="86">
        <f t="shared" si="27"/>
        <v>12000</v>
      </c>
      <c r="K174" s="86">
        <f t="shared" si="27"/>
        <v>25866.45</v>
      </c>
      <c r="L174" s="86">
        <f t="shared" si="27"/>
        <v>20</v>
      </c>
    </row>
    <row r="175" spans="1:17" hidden="1" x14ac:dyDescent="0.2">
      <c r="A175" s="87" t="s">
        <v>230</v>
      </c>
      <c r="B175" s="85">
        <f t="shared" ref="B175:L175" si="28">B98</f>
        <v>2</v>
      </c>
      <c r="C175" s="85">
        <f t="shared" si="28"/>
        <v>2</v>
      </c>
      <c r="D175" s="85">
        <f t="shared" si="28"/>
        <v>0</v>
      </c>
      <c r="E175" s="85">
        <f t="shared" si="28"/>
        <v>0</v>
      </c>
      <c r="F175" s="86">
        <f t="shared" si="28"/>
        <v>5396.5640000000003</v>
      </c>
      <c r="G175" s="86">
        <f t="shared" si="28"/>
        <v>3640</v>
      </c>
      <c r="H175" s="86">
        <f t="shared" si="28"/>
        <v>925.19999999999993</v>
      </c>
      <c r="I175" s="86">
        <f t="shared" si="28"/>
        <v>501.36400000000003</v>
      </c>
      <c r="J175" s="86">
        <f t="shared" si="28"/>
        <v>0</v>
      </c>
      <c r="K175" s="86">
        <f t="shared" si="28"/>
        <v>330</v>
      </c>
      <c r="L175" s="86">
        <f t="shared" si="28"/>
        <v>0</v>
      </c>
    </row>
    <row r="176" spans="1:17" hidden="1" x14ac:dyDescent="0.25">
      <c r="A176" s="2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ht="15.75" hidden="1" customHeight="1" x14ac:dyDescent="0.25">
      <c r="A177" s="139" t="s">
        <v>228</v>
      </c>
      <c r="B177" s="139" t="s">
        <v>229</v>
      </c>
      <c r="C177" s="139"/>
      <c r="D177" s="139"/>
      <c r="E177" s="139"/>
      <c r="F177" s="139"/>
      <c r="G177" s="139"/>
      <c r="H177" s="139" t="s">
        <v>230</v>
      </c>
      <c r="I177" s="139"/>
      <c r="J177" s="139"/>
      <c r="K177" s="139"/>
      <c r="M177" s="9"/>
      <c r="N177" s="9"/>
      <c r="O177" s="9"/>
      <c r="P177" s="9"/>
      <c r="Q177" s="9"/>
    </row>
    <row r="178" spans="1:17" ht="15.75" hidden="1" x14ac:dyDescent="0.25">
      <c r="A178" s="139"/>
      <c r="B178" s="140" t="s">
        <v>231</v>
      </c>
      <c r="C178" s="140"/>
      <c r="D178" s="141">
        <v>2023</v>
      </c>
      <c r="E178" s="141"/>
      <c r="F178" s="142" t="s">
        <v>233</v>
      </c>
      <c r="G178" s="142"/>
      <c r="H178" s="140" t="s">
        <v>231</v>
      </c>
      <c r="I178" s="140"/>
      <c r="J178" s="116" t="s">
        <v>232</v>
      </c>
      <c r="K178" s="115"/>
      <c r="L178" s="90"/>
      <c r="M178" s="90"/>
      <c r="N178" s="91"/>
      <c r="O178" s="9"/>
      <c r="P178" s="9"/>
      <c r="Q178" s="9"/>
    </row>
    <row r="179" spans="1:17" ht="15.75" hidden="1" x14ac:dyDescent="0.25">
      <c r="A179" s="81">
        <v>41030</v>
      </c>
      <c r="B179" s="126">
        <v>140</v>
      </c>
      <c r="C179" s="127"/>
      <c r="D179" s="124" t="e">
        <f>#REF!</f>
        <v>#REF!</v>
      </c>
      <c r="E179" s="124"/>
      <c r="F179" s="125" t="e">
        <f>B179-D179</f>
        <v>#REF!</v>
      </c>
      <c r="G179" s="125"/>
      <c r="H179" s="128">
        <v>10</v>
      </c>
      <c r="I179" s="128"/>
      <c r="J179" s="117" t="e">
        <f>#REF!</f>
        <v>#REF!</v>
      </c>
      <c r="K179" s="114" t="e">
        <f>H179-J179</f>
        <v>#REF!</v>
      </c>
      <c r="L179" s="90"/>
      <c r="M179" s="90"/>
      <c r="N179" s="91"/>
      <c r="O179" s="9"/>
      <c r="P179" s="9"/>
    </row>
    <row r="180" spans="1:17" ht="15.75" hidden="1" x14ac:dyDescent="0.25">
      <c r="A180" s="81">
        <v>18719</v>
      </c>
      <c r="B180" s="126">
        <v>52.5</v>
      </c>
      <c r="C180" s="127"/>
      <c r="D180" s="132" t="e">
        <f>#REF!</f>
        <v>#REF!</v>
      </c>
      <c r="E180" s="133"/>
      <c r="F180" s="125" t="e">
        <f>B180-D180</f>
        <v>#REF!</v>
      </c>
      <c r="G180" s="125"/>
      <c r="H180" s="134"/>
      <c r="I180" s="135"/>
      <c r="J180" s="118"/>
      <c r="K180" s="114">
        <f t="shared" ref="K180:K193" si="29">H180-J180</f>
        <v>0</v>
      </c>
      <c r="L180" s="90"/>
      <c r="M180" s="90"/>
      <c r="N180" s="91"/>
      <c r="O180" s="9"/>
      <c r="P180" s="9"/>
    </row>
    <row r="181" spans="1:17" ht="15.75" hidden="1" x14ac:dyDescent="0.25">
      <c r="A181" s="81">
        <v>19085</v>
      </c>
      <c r="B181" s="126">
        <v>15656.1</v>
      </c>
      <c r="C181" s="127"/>
      <c r="D181" s="124">
        <f>J174</f>
        <v>12000</v>
      </c>
      <c r="E181" s="124"/>
      <c r="F181" s="125">
        <f>B181-D181</f>
        <v>3656.1000000000004</v>
      </c>
      <c r="G181" s="125"/>
      <c r="H181" s="128"/>
      <c r="I181" s="128"/>
      <c r="J181" s="117">
        <f>J175</f>
        <v>0</v>
      </c>
      <c r="K181" s="114">
        <f t="shared" si="29"/>
        <v>0</v>
      </c>
      <c r="L181" s="90"/>
      <c r="M181" s="90"/>
      <c r="N181" s="91"/>
    </row>
    <row r="182" spans="1:17" ht="15.75" hidden="1" x14ac:dyDescent="0.25">
      <c r="A182" s="81">
        <v>19450</v>
      </c>
      <c r="B182" s="126">
        <v>585100</v>
      </c>
      <c r="C182" s="127"/>
      <c r="D182" s="124">
        <f>G174</f>
        <v>500719.10899999994</v>
      </c>
      <c r="E182" s="124"/>
      <c r="F182" s="125">
        <f>B182-D182</f>
        <v>84380.891000000061</v>
      </c>
      <c r="G182" s="125"/>
      <c r="H182" s="128">
        <v>4725</v>
      </c>
      <c r="I182" s="128"/>
      <c r="J182" s="117">
        <f>G175</f>
        <v>3640</v>
      </c>
      <c r="K182" s="114">
        <f t="shared" si="29"/>
        <v>1085</v>
      </c>
      <c r="L182" s="90"/>
      <c r="M182" s="90"/>
      <c r="N182" s="91"/>
    </row>
    <row r="183" spans="1:17" ht="15.75" hidden="1" x14ac:dyDescent="0.25">
      <c r="A183" s="81">
        <v>19815</v>
      </c>
      <c r="B183" s="126">
        <v>1542.2</v>
      </c>
      <c r="C183" s="127"/>
      <c r="D183" s="124" t="e">
        <f>#REF!</f>
        <v>#REF!</v>
      </c>
      <c r="E183" s="124"/>
      <c r="F183" s="125" t="e">
        <f t="shared" ref="F183" si="30">B183-D183</f>
        <v>#REF!</v>
      </c>
      <c r="G183" s="125"/>
      <c r="H183" s="128"/>
      <c r="I183" s="128"/>
      <c r="J183" s="117"/>
      <c r="K183" s="114">
        <f t="shared" si="29"/>
        <v>0</v>
      </c>
      <c r="L183" s="90"/>
      <c r="M183" s="90"/>
      <c r="N183" s="91"/>
    </row>
    <row r="184" spans="1:17" ht="15.75" hidden="1" x14ac:dyDescent="0.25">
      <c r="A184" s="81">
        <v>20180</v>
      </c>
      <c r="B184" s="126">
        <v>61396.1</v>
      </c>
      <c r="C184" s="127"/>
      <c r="D184" s="124">
        <f>I174</f>
        <v>41884.830200000011</v>
      </c>
      <c r="E184" s="124"/>
      <c r="F184" s="125">
        <f t="shared" ref="F184:F192" si="31">B184-D184</f>
        <v>19511.269799999987</v>
      </c>
      <c r="G184" s="125"/>
      <c r="H184" s="128">
        <v>540</v>
      </c>
      <c r="I184" s="128"/>
      <c r="J184" s="117">
        <f>I175</f>
        <v>501.36400000000003</v>
      </c>
      <c r="K184" s="114">
        <f t="shared" si="29"/>
        <v>38.635999999999967</v>
      </c>
      <c r="L184" s="90"/>
      <c r="M184" s="90"/>
      <c r="N184" s="91"/>
    </row>
    <row r="185" spans="1:17" ht="31.5" hidden="1" x14ac:dyDescent="0.25">
      <c r="A185" s="82" t="s">
        <v>234</v>
      </c>
      <c r="B185" s="126">
        <v>55162.9</v>
      </c>
      <c r="C185" s="127"/>
      <c r="D185" s="124">
        <f>K174</f>
        <v>25866.45</v>
      </c>
      <c r="E185" s="124"/>
      <c r="F185" s="125">
        <f t="shared" si="31"/>
        <v>29296.45</v>
      </c>
      <c r="G185" s="125"/>
      <c r="H185" s="128">
        <v>1200</v>
      </c>
      <c r="I185" s="128"/>
      <c r="J185" s="117">
        <f>K175</f>
        <v>330</v>
      </c>
      <c r="K185" s="114">
        <f t="shared" si="29"/>
        <v>870</v>
      </c>
      <c r="L185" s="90"/>
      <c r="M185" s="91"/>
    </row>
    <row r="186" spans="1:17" ht="15.75" hidden="1" x14ac:dyDescent="0.25">
      <c r="A186" s="82" t="s">
        <v>245</v>
      </c>
      <c r="B186" s="126">
        <v>21315.599999999999</v>
      </c>
      <c r="C186" s="127"/>
      <c r="D186" s="124"/>
      <c r="E186" s="124"/>
      <c r="F186" s="125"/>
      <c r="G186" s="125"/>
      <c r="H186" s="128">
        <v>334.8</v>
      </c>
      <c r="I186" s="128"/>
      <c r="J186" s="117"/>
      <c r="K186" s="114">
        <f t="shared" si="29"/>
        <v>334.8</v>
      </c>
      <c r="L186" s="90"/>
      <c r="M186" s="91"/>
    </row>
    <row r="187" spans="1:17" ht="15.75" hidden="1" x14ac:dyDescent="0.25">
      <c r="A187" s="82" t="s">
        <v>246</v>
      </c>
      <c r="B187" s="126">
        <f>B185-B186</f>
        <v>33847.300000000003</v>
      </c>
      <c r="C187" s="127"/>
      <c r="D187" s="124">
        <f>D185</f>
        <v>25866.45</v>
      </c>
      <c r="E187" s="124"/>
      <c r="F187" s="125">
        <f t="shared" ref="F187" si="32">B187-D187</f>
        <v>7980.8500000000022</v>
      </c>
      <c r="G187" s="125"/>
      <c r="H187" s="128">
        <f>H185-H186</f>
        <v>865.2</v>
      </c>
      <c r="I187" s="128"/>
      <c r="J187" s="117">
        <f>J185</f>
        <v>330</v>
      </c>
      <c r="K187" s="114">
        <f t="shared" si="29"/>
        <v>535.20000000000005</v>
      </c>
      <c r="L187" s="90"/>
      <c r="M187" s="91"/>
    </row>
    <row r="188" spans="1:17" ht="15.75" hidden="1" x14ac:dyDescent="0.25">
      <c r="A188" s="81">
        <v>23102</v>
      </c>
      <c r="B188" s="126">
        <v>233110</v>
      </c>
      <c r="C188" s="127"/>
      <c r="D188" s="124">
        <f>H174</f>
        <v>208969.34199999998</v>
      </c>
      <c r="E188" s="124"/>
      <c r="F188" s="125">
        <f t="shared" si="31"/>
        <v>24140.658000000025</v>
      </c>
      <c r="G188" s="125"/>
      <c r="H188" s="130">
        <v>1057</v>
      </c>
      <c r="I188" s="131"/>
      <c r="J188" s="117">
        <f>H175</f>
        <v>925.19999999999993</v>
      </c>
      <c r="K188" s="114">
        <f t="shared" si="29"/>
        <v>131.80000000000007</v>
      </c>
      <c r="L188" s="90"/>
      <c r="M188" s="91"/>
    </row>
    <row r="189" spans="1:17" ht="15.75" hidden="1" x14ac:dyDescent="0.25">
      <c r="A189" s="81">
        <v>24563</v>
      </c>
      <c r="B189" s="120">
        <f>L173</f>
        <v>20</v>
      </c>
      <c r="C189" s="121"/>
      <c r="D189" s="101"/>
      <c r="E189" s="101"/>
      <c r="F189" s="102"/>
      <c r="G189" s="102"/>
      <c r="H189" s="122"/>
      <c r="I189" s="123"/>
      <c r="J189" s="100"/>
      <c r="K189" s="114">
        <f t="shared" si="29"/>
        <v>0</v>
      </c>
      <c r="L189" s="90"/>
      <c r="M189" s="91"/>
    </row>
    <row r="190" spans="1:17" ht="15.75" hidden="1" x14ac:dyDescent="0.25">
      <c r="A190" s="81">
        <v>27120</v>
      </c>
      <c r="B190" s="126">
        <v>2064</v>
      </c>
      <c r="C190" s="127"/>
      <c r="D190" s="124" t="e">
        <f>#REF!</f>
        <v>#REF!</v>
      </c>
      <c r="E190" s="124"/>
      <c r="F190" s="125" t="e">
        <f t="shared" si="31"/>
        <v>#REF!</v>
      </c>
      <c r="G190" s="125"/>
      <c r="H190" s="128"/>
      <c r="I190" s="128"/>
      <c r="J190" s="117"/>
      <c r="K190" s="114">
        <f t="shared" si="29"/>
        <v>0</v>
      </c>
      <c r="L190" s="90"/>
      <c r="M190" s="90"/>
      <c r="N190" s="91"/>
    </row>
    <row r="191" spans="1:17" ht="31.5" hidden="1" x14ac:dyDescent="0.25">
      <c r="A191" s="82" t="s">
        <v>235</v>
      </c>
      <c r="B191" s="126">
        <v>10396.299999999999</v>
      </c>
      <c r="C191" s="127"/>
      <c r="D191" s="124">
        <f>L174</f>
        <v>20</v>
      </c>
      <c r="E191" s="124"/>
      <c r="F191" s="125">
        <f t="shared" si="31"/>
        <v>10376.299999999999</v>
      </c>
      <c r="G191" s="125"/>
      <c r="H191" s="128">
        <v>141.80000000000001</v>
      </c>
      <c r="I191" s="128"/>
      <c r="J191" s="117">
        <f>L175</f>
        <v>0</v>
      </c>
      <c r="K191" s="114">
        <f t="shared" si="29"/>
        <v>141.80000000000001</v>
      </c>
      <c r="L191" s="90"/>
      <c r="M191" s="90"/>
      <c r="N191" s="91"/>
    </row>
    <row r="192" spans="1:17" ht="31.5" hidden="1" x14ac:dyDescent="0.25">
      <c r="A192" s="82" t="s">
        <v>236</v>
      </c>
      <c r="B192" s="126">
        <v>899</v>
      </c>
      <c r="C192" s="127"/>
      <c r="D192" s="124" t="e">
        <f>#REF!</f>
        <v>#REF!</v>
      </c>
      <c r="E192" s="124"/>
      <c r="F192" s="125" t="e">
        <f t="shared" si="31"/>
        <v>#REF!</v>
      </c>
      <c r="G192" s="125"/>
      <c r="H192" s="128"/>
      <c r="I192" s="128"/>
      <c r="J192" s="117"/>
      <c r="K192" s="114">
        <f t="shared" si="29"/>
        <v>0</v>
      </c>
    </row>
    <row r="193" spans="1:11" ht="15.75" hidden="1" x14ac:dyDescent="0.25">
      <c r="A193" s="83" t="s">
        <v>237</v>
      </c>
      <c r="B193" s="129">
        <f>SUM(B179:C192)</f>
        <v>1020702</v>
      </c>
      <c r="C193" s="129"/>
      <c r="D193" s="129" t="e">
        <f>SUM(D179:E192)</f>
        <v>#REF!</v>
      </c>
      <c r="E193" s="129"/>
      <c r="F193" s="129" t="e">
        <f>SUM(F179:G192)</f>
        <v>#REF!</v>
      </c>
      <c r="G193" s="129"/>
      <c r="H193" s="129">
        <f>SUM(H179:I192)</f>
        <v>8873.7999999999993</v>
      </c>
      <c r="I193" s="129"/>
      <c r="J193" s="119" t="e">
        <f>SUM(J179:J192)</f>
        <v>#REF!</v>
      </c>
      <c r="K193" s="114" t="e">
        <f t="shared" si="29"/>
        <v>#REF!</v>
      </c>
    </row>
    <row r="194" spans="1:11" hidden="1" x14ac:dyDescent="0.25"/>
    <row r="195" spans="1:11" hidden="1" x14ac:dyDescent="0.25"/>
    <row r="196" spans="1:11" hidden="1" x14ac:dyDescent="0.25"/>
    <row r="198" spans="1:11" x14ac:dyDescent="0.25">
      <c r="D198" s="84"/>
    </row>
    <row r="199" spans="1:11" x14ac:dyDescent="0.25">
      <c r="D199" s="84"/>
    </row>
    <row r="200" spans="1:11" x14ac:dyDescent="0.25">
      <c r="D200" s="84"/>
    </row>
    <row r="201" spans="1:11" x14ac:dyDescent="0.25">
      <c r="D201" s="84"/>
    </row>
    <row r="202" spans="1:11" x14ac:dyDescent="0.25">
      <c r="D202" s="84"/>
    </row>
    <row r="203" spans="1:11" x14ac:dyDescent="0.25">
      <c r="D203" s="84"/>
    </row>
    <row r="204" spans="1:11" x14ac:dyDescent="0.25">
      <c r="D204" s="84"/>
    </row>
    <row r="205" spans="1:11" x14ac:dyDescent="0.25">
      <c r="D205" s="84"/>
    </row>
    <row r="206" spans="1:11" x14ac:dyDescent="0.25">
      <c r="D206" s="84"/>
    </row>
    <row r="207" spans="1:11" x14ac:dyDescent="0.25">
      <c r="D207" s="84"/>
    </row>
    <row r="208" spans="1:11" x14ac:dyDescent="0.25">
      <c r="D208" s="84"/>
    </row>
    <row r="209" spans="4:4" x14ac:dyDescent="0.25">
      <c r="D209" s="84"/>
    </row>
    <row r="210" spans="4:4" x14ac:dyDescent="0.25">
      <c r="D210" s="84"/>
    </row>
    <row r="211" spans="4:4" x14ac:dyDescent="0.25">
      <c r="D211" s="84"/>
    </row>
    <row r="212" spans="4:4" x14ac:dyDescent="0.25">
      <c r="D212" s="84"/>
    </row>
    <row r="213" spans="4:4" x14ac:dyDescent="0.25">
      <c r="D213" s="84"/>
    </row>
    <row r="214" spans="4:4" x14ac:dyDescent="0.25">
      <c r="D214" s="84"/>
    </row>
    <row r="215" spans="4:4" x14ac:dyDescent="0.25">
      <c r="D215" s="84"/>
    </row>
    <row r="216" spans="4:4" x14ac:dyDescent="0.25">
      <c r="D216" s="84"/>
    </row>
    <row r="217" spans="4:4" x14ac:dyDescent="0.25">
      <c r="D217" s="84"/>
    </row>
    <row r="218" spans="4:4" x14ac:dyDescent="0.25">
      <c r="D218" s="84"/>
    </row>
    <row r="219" spans="4:4" x14ac:dyDescent="0.25">
      <c r="D219" s="84"/>
    </row>
    <row r="220" spans="4:4" x14ac:dyDescent="0.25">
      <c r="D220" s="84"/>
    </row>
    <row r="221" spans="4:4" x14ac:dyDescent="0.25">
      <c r="D221" s="84"/>
    </row>
    <row r="222" spans="4:4" x14ac:dyDescent="0.25">
      <c r="D222" s="84"/>
    </row>
    <row r="223" spans="4:4" x14ac:dyDescent="0.25">
      <c r="D223" s="84"/>
    </row>
    <row r="224" spans="4:4" x14ac:dyDescent="0.25">
      <c r="D224" s="84"/>
    </row>
  </sheetData>
  <autoFilter ref="A9:R175"/>
  <mergeCells count="76">
    <mergeCell ref="A1:L1"/>
    <mergeCell ref="A2:L2"/>
    <mergeCell ref="A3:L3"/>
    <mergeCell ref="A4:L4"/>
    <mergeCell ref="A5:L5"/>
    <mergeCell ref="F7:F9"/>
    <mergeCell ref="K6:L6"/>
    <mergeCell ref="G8:L8"/>
    <mergeCell ref="A177:A178"/>
    <mergeCell ref="B177:G177"/>
    <mergeCell ref="H177:K177"/>
    <mergeCell ref="B178:C178"/>
    <mergeCell ref="D178:E178"/>
    <mergeCell ref="F178:G178"/>
    <mergeCell ref="H178:I178"/>
    <mergeCell ref="A7:A9"/>
    <mergeCell ref="E7:E9"/>
    <mergeCell ref="B7:B9"/>
    <mergeCell ref="C7:C9"/>
    <mergeCell ref="D7:D9"/>
    <mergeCell ref="B179:C179"/>
    <mergeCell ref="D179:E179"/>
    <mergeCell ref="F179:G179"/>
    <mergeCell ref="H179:I179"/>
    <mergeCell ref="B182:C182"/>
    <mergeCell ref="D182:E182"/>
    <mergeCell ref="F182:G182"/>
    <mergeCell ref="H182:I182"/>
    <mergeCell ref="B181:C181"/>
    <mergeCell ref="D181:E181"/>
    <mergeCell ref="F181:G181"/>
    <mergeCell ref="H181:I181"/>
    <mergeCell ref="B180:C180"/>
    <mergeCell ref="D180:E180"/>
    <mergeCell ref="F180:G180"/>
    <mergeCell ref="H180:I180"/>
    <mergeCell ref="H185:I185"/>
    <mergeCell ref="B184:C184"/>
    <mergeCell ref="D184:E184"/>
    <mergeCell ref="F184:G184"/>
    <mergeCell ref="H184:I184"/>
    <mergeCell ref="H191:I191"/>
    <mergeCell ref="H188:I188"/>
    <mergeCell ref="B190:C190"/>
    <mergeCell ref="D190:E190"/>
    <mergeCell ref="F190:G190"/>
    <mergeCell ref="H190:I190"/>
    <mergeCell ref="B188:C188"/>
    <mergeCell ref="D188:E188"/>
    <mergeCell ref="F188:G188"/>
    <mergeCell ref="H183:I183"/>
    <mergeCell ref="B193:C193"/>
    <mergeCell ref="D193:E193"/>
    <mergeCell ref="F193:G193"/>
    <mergeCell ref="H193:I193"/>
    <mergeCell ref="B192:C192"/>
    <mergeCell ref="D192:E192"/>
    <mergeCell ref="F192:G192"/>
    <mergeCell ref="H192:I192"/>
    <mergeCell ref="H186:I186"/>
    <mergeCell ref="H187:I187"/>
    <mergeCell ref="B186:C186"/>
    <mergeCell ref="B187:C187"/>
    <mergeCell ref="B191:C191"/>
    <mergeCell ref="D191:E191"/>
    <mergeCell ref="F191:G191"/>
    <mergeCell ref="D186:E186"/>
    <mergeCell ref="D187:E187"/>
    <mergeCell ref="F186:G186"/>
    <mergeCell ref="F187:G187"/>
    <mergeCell ref="B183:C183"/>
    <mergeCell ref="D183:E183"/>
    <mergeCell ref="F183:G183"/>
    <mergeCell ref="B185:C185"/>
    <mergeCell ref="D185:E185"/>
    <mergeCell ref="F185:G185"/>
  </mergeCells>
  <conditionalFormatting sqref="A73:A86">
    <cfRule type="cellIs" dxfId="5" priority="1" stopIfTrue="1" operator="equal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zoomScale="90" zoomScaleNormal="90" workbookViewId="0">
      <pane xSplit="1" ySplit="1" topLeftCell="B146" activePane="bottomRight" state="frozen"/>
      <selection pane="topRight" activeCell="B1" sqref="B1"/>
      <selection pane="bottomLeft" activeCell="A2" sqref="A2"/>
      <selection pane="bottomRight" activeCell="D86" sqref="D86"/>
    </sheetView>
  </sheetViews>
  <sheetFormatPr defaultRowHeight="14.25" x14ac:dyDescent="0.2"/>
  <cols>
    <col min="1" max="1" width="29.125" customWidth="1"/>
    <col min="2" max="2" width="31.375" style="15" hidden="1" customWidth="1"/>
    <col min="3" max="3" width="36" hidden="1" customWidth="1"/>
    <col min="4" max="4" width="39.375" customWidth="1"/>
    <col min="5" max="5" width="9.75" bestFit="1" customWidth="1"/>
    <col min="8" max="8" width="27.875" customWidth="1"/>
    <col min="9" max="9" width="14.125" customWidth="1"/>
    <col min="11" max="11" width="13.25" customWidth="1"/>
  </cols>
  <sheetData>
    <row r="1" spans="1:4" ht="18.75" x14ac:dyDescent="0.2">
      <c r="A1" s="51" t="s">
        <v>0</v>
      </c>
      <c r="B1" s="52" t="s">
        <v>215</v>
      </c>
      <c r="C1" s="52" t="s">
        <v>216</v>
      </c>
      <c r="D1" s="52" t="s">
        <v>244</v>
      </c>
    </row>
    <row r="2" spans="1:4" ht="15" x14ac:dyDescent="0.2">
      <c r="A2" s="20" t="s">
        <v>1</v>
      </c>
      <c r="B2" s="55">
        <v>747796.37</v>
      </c>
      <c r="C2" s="55">
        <f>ROUND(B2/1000,3)</f>
        <v>747.79600000000005</v>
      </c>
      <c r="D2" s="55">
        <v>752.62400000000002</v>
      </c>
    </row>
    <row r="3" spans="1:4" ht="15" x14ac:dyDescent="0.2">
      <c r="A3" s="20" t="s">
        <v>2</v>
      </c>
      <c r="B3" s="55">
        <v>2881275.33</v>
      </c>
      <c r="C3" s="55">
        <f t="shared" ref="C3:C66" si="0">ROUND(B3/1000,3)</f>
        <v>2881.2750000000001</v>
      </c>
      <c r="D3" s="55">
        <v>1942.0719999999999</v>
      </c>
    </row>
    <row r="4" spans="1:4" ht="15" x14ac:dyDescent="0.2">
      <c r="A4" s="20" t="s">
        <v>3</v>
      </c>
      <c r="B4" s="55">
        <v>3917783.01</v>
      </c>
      <c r="C4" s="55">
        <f t="shared" si="0"/>
        <v>3917.7829999999999</v>
      </c>
      <c r="D4" s="55">
        <v>3121.3229999999999</v>
      </c>
    </row>
    <row r="5" spans="1:4" ht="15" x14ac:dyDescent="0.2">
      <c r="A5" s="20" t="s">
        <v>4</v>
      </c>
      <c r="B5" s="55">
        <v>1751480.77</v>
      </c>
      <c r="C5" s="55">
        <f t="shared" si="0"/>
        <v>1751.481</v>
      </c>
      <c r="D5" s="55">
        <v>1486.386</v>
      </c>
    </row>
    <row r="6" spans="1:4" ht="15" x14ac:dyDescent="0.2">
      <c r="A6" s="20" t="s">
        <v>5</v>
      </c>
      <c r="B6" s="55">
        <v>3521811.2</v>
      </c>
      <c r="C6" s="55">
        <f t="shared" si="0"/>
        <v>3521.8110000000001</v>
      </c>
      <c r="D6" s="55">
        <v>2791.45</v>
      </c>
    </row>
    <row r="7" spans="1:4" ht="15" x14ac:dyDescent="0.2">
      <c r="A7" s="20" t="s">
        <v>6</v>
      </c>
      <c r="B7" s="55">
        <v>4831958.9400000004</v>
      </c>
      <c r="C7" s="55">
        <f t="shared" si="0"/>
        <v>4831.9589999999998</v>
      </c>
      <c r="D7" s="55">
        <v>2946.0410000000002</v>
      </c>
    </row>
    <row r="8" spans="1:4" ht="15" x14ac:dyDescent="0.2">
      <c r="A8" s="20" t="s">
        <v>7</v>
      </c>
      <c r="B8" s="55">
        <v>2591041.8199999998</v>
      </c>
      <c r="C8" s="55">
        <f t="shared" si="0"/>
        <v>2591.0419999999999</v>
      </c>
      <c r="D8" s="55">
        <v>2591.04</v>
      </c>
    </row>
    <row r="9" spans="1:4" ht="15" x14ac:dyDescent="0.2">
      <c r="A9" s="20" t="s">
        <v>8</v>
      </c>
      <c r="B9" s="55">
        <v>4731055.7699999996</v>
      </c>
      <c r="C9" s="55">
        <f t="shared" si="0"/>
        <v>4731.0559999999996</v>
      </c>
      <c r="D9" s="55">
        <v>3278.2469999999998</v>
      </c>
    </row>
    <row r="10" spans="1:4" ht="15" x14ac:dyDescent="0.2">
      <c r="A10" s="20" t="s">
        <v>9</v>
      </c>
      <c r="B10" s="55">
        <v>6185975.9299999997</v>
      </c>
      <c r="C10" s="55">
        <f t="shared" si="0"/>
        <v>6185.9759999999997</v>
      </c>
      <c r="D10" s="55">
        <v>5180.5810000000001</v>
      </c>
    </row>
    <row r="11" spans="1:4" ht="15" x14ac:dyDescent="0.2">
      <c r="A11" s="20" t="s">
        <v>10</v>
      </c>
      <c r="B11" s="55">
        <v>2847982.25</v>
      </c>
      <c r="C11" s="55">
        <f t="shared" si="0"/>
        <v>2847.982</v>
      </c>
      <c r="D11" s="55">
        <v>2321.1480000000001</v>
      </c>
    </row>
    <row r="12" spans="1:4" ht="15" x14ac:dyDescent="0.2">
      <c r="A12" s="20" t="s">
        <v>11</v>
      </c>
      <c r="B12" s="55">
        <v>5077017.34</v>
      </c>
      <c r="C12" s="55">
        <f t="shared" si="0"/>
        <v>5077.0169999999998</v>
      </c>
      <c r="D12" s="55">
        <v>3653.8919999999998</v>
      </c>
    </row>
    <row r="13" spans="1:4" ht="15" x14ac:dyDescent="0.2">
      <c r="A13" s="20" t="s">
        <v>12</v>
      </c>
      <c r="B13" s="55">
        <v>2204571.5</v>
      </c>
      <c r="C13" s="55">
        <f t="shared" si="0"/>
        <v>2204.5720000000001</v>
      </c>
      <c r="D13" s="55">
        <v>1854.433</v>
      </c>
    </row>
    <row r="14" spans="1:4" ht="15" x14ac:dyDescent="0.2">
      <c r="A14" s="20" t="s">
        <v>13</v>
      </c>
      <c r="B14" s="55">
        <v>3356537.15</v>
      </c>
      <c r="C14" s="55">
        <f t="shared" si="0"/>
        <v>3356.5369999999998</v>
      </c>
      <c r="D14" s="55">
        <v>2425.0920000000001</v>
      </c>
    </row>
    <row r="15" spans="1:4" ht="15" x14ac:dyDescent="0.2">
      <c r="A15" s="20" t="s">
        <v>14</v>
      </c>
      <c r="B15" s="56">
        <v>3957296.58</v>
      </c>
      <c r="C15" s="55">
        <f t="shared" si="0"/>
        <v>3957.297</v>
      </c>
      <c r="D15" s="55">
        <v>2814.4830000000002</v>
      </c>
    </row>
    <row r="16" spans="1:4" ht="15" x14ac:dyDescent="0.2">
      <c r="A16" s="20" t="s">
        <v>15</v>
      </c>
      <c r="B16" s="56">
        <v>5782517.6299999999</v>
      </c>
      <c r="C16" s="55">
        <f t="shared" si="0"/>
        <v>5782.518</v>
      </c>
      <c r="D16" s="55">
        <v>5087.7910000000002</v>
      </c>
    </row>
    <row r="17" spans="1:4" x14ac:dyDescent="0.2">
      <c r="A17" s="23" t="s">
        <v>221</v>
      </c>
      <c r="B17" s="53">
        <f>SUM(B2:B16)</f>
        <v>54386101.590000004</v>
      </c>
      <c r="C17" s="53">
        <f t="shared" ref="C17:D17" si="1">SUM(C2:C16)</f>
        <v>54386.101999999999</v>
      </c>
      <c r="D17" s="53">
        <f t="shared" si="1"/>
        <v>42246.603000000003</v>
      </c>
    </row>
    <row r="18" spans="1:4" ht="15" x14ac:dyDescent="0.2">
      <c r="A18" s="20" t="s">
        <v>16</v>
      </c>
      <c r="B18" s="56">
        <v>4002102</v>
      </c>
      <c r="C18" s="55">
        <f t="shared" si="0"/>
        <v>4002.1019999999999</v>
      </c>
      <c r="D18" s="55">
        <v>2540.3009999999999</v>
      </c>
    </row>
    <row r="19" spans="1:4" ht="15" x14ac:dyDescent="0.2">
      <c r="A19" s="20" t="s">
        <v>17</v>
      </c>
      <c r="B19" s="56">
        <v>737900</v>
      </c>
      <c r="C19" s="55">
        <f t="shared" si="0"/>
        <v>737.9</v>
      </c>
      <c r="D19" s="55">
        <f>748.115-748.115</f>
        <v>0</v>
      </c>
    </row>
    <row r="20" spans="1:4" ht="15" x14ac:dyDescent="0.2">
      <c r="A20" s="20" t="s">
        <v>18</v>
      </c>
      <c r="B20" s="56">
        <v>2903305</v>
      </c>
      <c r="C20" s="55">
        <f t="shared" si="0"/>
        <v>2903.3049999999998</v>
      </c>
      <c r="D20" s="55">
        <v>2752.875</v>
      </c>
    </row>
    <row r="21" spans="1:4" ht="15" x14ac:dyDescent="0.2">
      <c r="A21" s="20" t="s">
        <v>19</v>
      </c>
      <c r="B21" s="56">
        <v>3877490</v>
      </c>
      <c r="C21" s="55">
        <f t="shared" si="0"/>
        <v>3877.49</v>
      </c>
      <c r="D21" s="55">
        <v>2583.8629999999998</v>
      </c>
    </row>
    <row r="22" spans="1:4" ht="15" x14ac:dyDescent="0.2">
      <c r="A22" s="20" t="s">
        <v>20</v>
      </c>
      <c r="B22" s="56">
        <v>2433898</v>
      </c>
      <c r="C22" s="55">
        <f t="shared" si="0"/>
        <v>2433.8980000000001</v>
      </c>
      <c r="D22" s="55">
        <v>2366.02</v>
      </c>
    </row>
    <row r="23" spans="1:4" ht="15" x14ac:dyDescent="0.2">
      <c r="A23" s="20" t="s">
        <v>21</v>
      </c>
      <c r="B23" s="56">
        <v>3694270</v>
      </c>
      <c r="C23" s="55">
        <f t="shared" si="0"/>
        <v>3694.27</v>
      </c>
      <c r="D23" s="55">
        <v>2538.261</v>
      </c>
    </row>
    <row r="24" spans="1:4" ht="15" x14ac:dyDescent="0.2">
      <c r="A24" s="20" t="s">
        <v>22</v>
      </c>
      <c r="B24" s="56">
        <v>3614235</v>
      </c>
      <c r="C24" s="55">
        <f t="shared" si="0"/>
        <v>3614.2350000000001</v>
      </c>
      <c r="D24" s="55">
        <v>2787.9059999999999</v>
      </c>
    </row>
    <row r="25" spans="1:4" ht="15" x14ac:dyDescent="0.2">
      <c r="A25" s="20" t="s">
        <v>23</v>
      </c>
      <c r="B25" s="56">
        <v>3646525</v>
      </c>
      <c r="C25" s="55">
        <f t="shared" si="0"/>
        <v>3646.5250000000001</v>
      </c>
      <c r="D25" s="55">
        <v>2773.8649999999998</v>
      </c>
    </row>
    <row r="26" spans="1:4" ht="15" x14ac:dyDescent="0.2">
      <c r="A26" s="20" t="s">
        <v>24</v>
      </c>
      <c r="B26" s="56">
        <v>3101961</v>
      </c>
      <c r="C26" s="55">
        <f t="shared" si="0"/>
        <v>3101.9609999999998</v>
      </c>
      <c r="D26" s="55">
        <v>2259.2280000000001</v>
      </c>
    </row>
    <row r="27" spans="1:4" ht="15" x14ac:dyDescent="0.2">
      <c r="A27" s="20" t="s">
        <v>25</v>
      </c>
      <c r="B27" s="56">
        <v>3311758</v>
      </c>
      <c r="C27" s="55">
        <f t="shared" si="0"/>
        <v>3311.7579999999998</v>
      </c>
      <c r="D27" s="55">
        <v>2596.2379999999998</v>
      </c>
    </row>
    <row r="28" spans="1:4" ht="15" x14ac:dyDescent="0.2">
      <c r="A28" s="20" t="s">
        <v>26</v>
      </c>
      <c r="B28" s="56">
        <v>3643070</v>
      </c>
      <c r="C28" s="55">
        <f t="shared" si="0"/>
        <v>3643.07</v>
      </c>
      <c r="D28" s="55">
        <v>3179.1759999999999</v>
      </c>
    </row>
    <row r="29" spans="1:4" ht="15" x14ac:dyDescent="0.2">
      <c r="A29" s="20" t="s">
        <v>27</v>
      </c>
      <c r="B29" s="56">
        <v>6757825</v>
      </c>
      <c r="C29" s="55">
        <f t="shared" si="0"/>
        <v>6757.8249999999998</v>
      </c>
      <c r="D29" s="55">
        <v>6757.8249999999998</v>
      </c>
    </row>
    <row r="30" spans="1:4" ht="15" x14ac:dyDescent="0.2">
      <c r="A30" s="20" t="s">
        <v>28</v>
      </c>
      <c r="B30" s="56">
        <v>4729179</v>
      </c>
      <c r="C30" s="55">
        <f t="shared" si="0"/>
        <v>4729.1790000000001</v>
      </c>
      <c r="D30" s="55">
        <v>4003.9050000000002</v>
      </c>
    </row>
    <row r="31" spans="1:4" ht="15" x14ac:dyDescent="0.2">
      <c r="A31" s="21" t="s">
        <v>29</v>
      </c>
      <c r="B31" s="56">
        <v>1802171</v>
      </c>
      <c r="C31" s="55">
        <f t="shared" si="0"/>
        <v>1802.171</v>
      </c>
      <c r="D31" s="55">
        <v>1493.1210000000001</v>
      </c>
    </row>
    <row r="32" spans="1:4" ht="15" x14ac:dyDescent="0.2">
      <c r="A32" s="20" t="s">
        <v>30</v>
      </c>
      <c r="B32" s="56">
        <v>1596556</v>
      </c>
      <c r="C32" s="55">
        <f t="shared" si="0"/>
        <v>1596.556</v>
      </c>
      <c r="D32" s="55">
        <v>1978.742</v>
      </c>
    </row>
    <row r="33" spans="1:4" ht="15" x14ac:dyDescent="0.2">
      <c r="A33" s="20" t="s">
        <v>31</v>
      </c>
      <c r="B33" s="56">
        <v>2450836</v>
      </c>
      <c r="C33" s="55">
        <f t="shared" si="0"/>
        <v>2450.8359999999998</v>
      </c>
      <c r="D33" s="55">
        <v>1655.3109999999999</v>
      </c>
    </row>
    <row r="34" spans="1:4" ht="15" x14ac:dyDescent="0.2">
      <c r="A34" s="20" t="s">
        <v>32</v>
      </c>
      <c r="B34" s="56">
        <v>2012325</v>
      </c>
      <c r="C34" s="55">
        <f t="shared" si="0"/>
        <v>2012.325</v>
      </c>
      <c r="D34" s="55">
        <v>1297.1389999999999</v>
      </c>
    </row>
    <row r="35" spans="1:4" ht="15" x14ac:dyDescent="0.2">
      <c r="A35" s="20" t="s">
        <v>33</v>
      </c>
      <c r="B35" s="56">
        <v>3184577</v>
      </c>
      <c r="C35" s="55">
        <f t="shared" si="0"/>
        <v>3184.5770000000002</v>
      </c>
      <c r="D35" s="55">
        <v>2493.1329999999998</v>
      </c>
    </row>
    <row r="36" spans="1:4" ht="15" x14ac:dyDescent="0.2">
      <c r="A36" s="21" t="s">
        <v>34</v>
      </c>
      <c r="B36" s="56">
        <v>3799022</v>
      </c>
      <c r="C36" s="55">
        <f t="shared" si="0"/>
        <v>3799.0219999999999</v>
      </c>
      <c r="D36" s="55">
        <v>3164.2159999999999</v>
      </c>
    </row>
    <row r="37" spans="1:4" ht="15" x14ac:dyDescent="0.2">
      <c r="A37" s="20" t="s">
        <v>35</v>
      </c>
      <c r="B37" s="56">
        <v>2051209</v>
      </c>
      <c r="C37" s="55">
        <f t="shared" si="0"/>
        <v>2051.2089999999998</v>
      </c>
      <c r="D37" s="55">
        <v>2057.6759999999999</v>
      </c>
    </row>
    <row r="38" spans="1:4" ht="15" x14ac:dyDescent="0.2">
      <c r="A38" s="20" t="s">
        <v>36</v>
      </c>
      <c r="B38" s="56">
        <v>3520194</v>
      </c>
      <c r="C38" s="55">
        <f t="shared" si="0"/>
        <v>3520.194</v>
      </c>
      <c r="D38" s="55">
        <v>3008.4839999999999</v>
      </c>
    </row>
    <row r="39" spans="1:4" ht="15" x14ac:dyDescent="0.2">
      <c r="A39" s="20" t="s">
        <v>37</v>
      </c>
      <c r="B39" s="56">
        <v>3097783</v>
      </c>
      <c r="C39" s="55">
        <f t="shared" si="0"/>
        <v>3097.7829999999999</v>
      </c>
      <c r="D39" s="55">
        <v>3029.6179999999999</v>
      </c>
    </row>
    <row r="40" spans="1:4" ht="15" x14ac:dyDescent="0.2">
      <c r="A40" s="20" t="s">
        <v>38</v>
      </c>
      <c r="B40" s="56">
        <v>3055750</v>
      </c>
      <c r="C40" s="55">
        <f t="shared" si="0"/>
        <v>3055.75</v>
      </c>
      <c r="D40" s="55">
        <v>2569.1460000000002</v>
      </c>
    </row>
    <row r="41" spans="1:4" ht="15" x14ac:dyDescent="0.2">
      <c r="A41" s="20" t="s">
        <v>39</v>
      </c>
      <c r="B41" s="56">
        <v>4907170</v>
      </c>
      <c r="C41" s="55">
        <f t="shared" si="0"/>
        <v>4907.17</v>
      </c>
      <c r="D41" s="55">
        <v>4123.3220000000001</v>
      </c>
    </row>
    <row r="42" spans="1:4" ht="15" x14ac:dyDescent="0.2">
      <c r="A42" s="21" t="s">
        <v>40</v>
      </c>
      <c r="B42" s="56">
        <v>4630396</v>
      </c>
      <c r="C42" s="55">
        <f t="shared" si="0"/>
        <v>4630.3959999999997</v>
      </c>
      <c r="D42" s="55">
        <v>4106.5429999999997</v>
      </c>
    </row>
    <row r="43" spans="1:4" ht="15" x14ac:dyDescent="0.2">
      <c r="A43" s="20" t="s">
        <v>41</v>
      </c>
      <c r="B43" s="56">
        <v>2821158</v>
      </c>
      <c r="C43" s="55">
        <f t="shared" si="0"/>
        <v>2821.1579999999999</v>
      </c>
      <c r="D43" s="55">
        <v>2525.1840000000002</v>
      </c>
    </row>
    <row r="44" spans="1:4" ht="15" x14ac:dyDescent="0.2">
      <c r="A44" s="20" t="s">
        <v>42</v>
      </c>
      <c r="B44" s="56">
        <v>3215606</v>
      </c>
      <c r="C44" s="55">
        <f t="shared" si="0"/>
        <v>3215.6060000000002</v>
      </c>
      <c r="D44" s="55">
        <v>3387.4479999999999</v>
      </c>
    </row>
    <row r="45" spans="1:4" ht="15" x14ac:dyDescent="0.2">
      <c r="A45" s="20" t="s">
        <v>43</v>
      </c>
      <c r="B45" s="56">
        <v>1538604</v>
      </c>
      <c r="C45" s="55">
        <f t="shared" si="0"/>
        <v>1538.604</v>
      </c>
      <c r="D45" s="55">
        <v>1406.7139999999999</v>
      </c>
    </row>
    <row r="46" spans="1:4" x14ac:dyDescent="0.2">
      <c r="A46" s="23" t="s">
        <v>222</v>
      </c>
      <c r="B46" s="53">
        <f>SUM(B18:B45)</f>
        <v>90136875</v>
      </c>
      <c r="C46" s="53">
        <f t="shared" ref="C46:D46" si="2">SUM(C18:C45)</f>
        <v>90136.874999999985</v>
      </c>
      <c r="D46" s="53">
        <f t="shared" si="2"/>
        <v>75435.260000000009</v>
      </c>
    </row>
    <row r="47" spans="1:4" ht="15" x14ac:dyDescent="0.2">
      <c r="A47" s="20" t="s">
        <v>44</v>
      </c>
      <c r="B47" s="56">
        <v>3159731.24</v>
      </c>
      <c r="C47" s="55">
        <f t="shared" si="0"/>
        <v>3159.7310000000002</v>
      </c>
      <c r="D47" s="55">
        <v>2810.8560000000002</v>
      </c>
    </row>
    <row r="48" spans="1:4" ht="15" x14ac:dyDescent="0.2">
      <c r="A48" s="20" t="s">
        <v>45</v>
      </c>
      <c r="B48" s="56">
        <v>3633800</v>
      </c>
      <c r="C48" s="55">
        <f t="shared" si="0"/>
        <v>3633.8</v>
      </c>
      <c r="D48" s="55">
        <v>3165.6759999999999</v>
      </c>
    </row>
    <row r="49" spans="1:4" ht="15" x14ac:dyDescent="0.2">
      <c r="A49" s="20" t="s">
        <v>154</v>
      </c>
      <c r="B49" s="56">
        <v>13213272.189999999</v>
      </c>
      <c r="C49" s="55">
        <f t="shared" si="0"/>
        <v>13213.272000000001</v>
      </c>
      <c r="D49" s="55">
        <v>10152.808000000001</v>
      </c>
    </row>
    <row r="50" spans="1:4" ht="15" x14ac:dyDescent="0.2">
      <c r="A50" s="20" t="s">
        <v>46</v>
      </c>
      <c r="B50" s="56">
        <v>2415308.6800000002</v>
      </c>
      <c r="C50" s="55">
        <f t="shared" si="0"/>
        <v>2415.3090000000002</v>
      </c>
      <c r="D50" s="55">
        <v>2002.6130000000001</v>
      </c>
    </row>
    <row r="51" spans="1:4" ht="15" x14ac:dyDescent="0.2">
      <c r="A51" s="20" t="s">
        <v>47</v>
      </c>
      <c r="B51" s="56">
        <v>3096596.6</v>
      </c>
      <c r="C51" s="55">
        <f t="shared" si="0"/>
        <v>3096.5970000000002</v>
      </c>
      <c r="D51" s="55">
        <v>3189.1149999999998</v>
      </c>
    </row>
    <row r="52" spans="1:4" ht="15" x14ac:dyDescent="0.2">
      <c r="A52" s="20" t="s">
        <v>48</v>
      </c>
      <c r="B52" s="56">
        <v>3548348.8</v>
      </c>
      <c r="C52" s="55">
        <f t="shared" si="0"/>
        <v>3548.3490000000002</v>
      </c>
      <c r="D52" s="55">
        <v>3245.1990000000001</v>
      </c>
    </row>
    <row r="53" spans="1:4" ht="15" x14ac:dyDescent="0.2">
      <c r="A53" s="26" t="s">
        <v>213</v>
      </c>
      <c r="B53" s="56">
        <v>16644881.99</v>
      </c>
      <c r="C53" s="55">
        <f t="shared" si="0"/>
        <v>16644.882000000001</v>
      </c>
      <c r="D53" s="55">
        <v>16644.882000000001</v>
      </c>
    </row>
    <row r="54" spans="1:4" ht="15" x14ac:dyDescent="0.2">
      <c r="A54" s="20" t="s">
        <v>49</v>
      </c>
      <c r="B54" s="56">
        <v>1284478.3</v>
      </c>
      <c r="C54" s="55">
        <f t="shared" si="0"/>
        <v>1284.4780000000001</v>
      </c>
      <c r="D54" s="55">
        <v>1221.6479999999999</v>
      </c>
    </row>
    <row r="55" spans="1:4" ht="15" x14ac:dyDescent="0.2">
      <c r="A55" s="20" t="s">
        <v>50</v>
      </c>
      <c r="B55" s="56">
        <v>7708079.2699999996</v>
      </c>
      <c r="C55" s="55">
        <f t="shared" si="0"/>
        <v>7708.0789999999997</v>
      </c>
      <c r="D55" s="55">
        <v>6929.1980000000003</v>
      </c>
    </row>
    <row r="56" spans="1:4" ht="15" x14ac:dyDescent="0.2">
      <c r="A56" s="20" t="s">
        <v>51</v>
      </c>
      <c r="B56" s="56">
        <v>1871923</v>
      </c>
      <c r="C56" s="55">
        <f t="shared" si="0"/>
        <v>1871.923</v>
      </c>
      <c r="D56" s="55">
        <v>1715.5940000000001</v>
      </c>
    </row>
    <row r="57" spans="1:4" ht="15" x14ac:dyDescent="0.2">
      <c r="A57" s="20" t="s">
        <v>52</v>
      </c>
      <c r="B57" s="56">
        <v>4121236</v>
      </c>
      <c r="C57" s="55">
        <f t="shared" si="0"/>
        <v>4121.2359999999999</v>
      </c>
      <c r="D57" s="55">
        <v>3851.424</v>
      </c>
    </row>
    <row r="58" spans="1:4" ht="15" x14ac:dyDescent="0.2">
      <c r="A58" s="20" t="s">
        <v>53</v>
      </c>
      <c r="B58" s="56">
        <v>5484720</v>
      </c>
      <c r="C58" s="55">
        <f t="shared" si="0"/>
        <v>5484.72</v>
      </c>
      <c r="D58" s="55">
        <v>4644.38</v>
      </c>
    </row>
    <row r="59" spans="1:4" ht="15" x14ac:dyDescent="0.2">
      <c r="A59" s="20" t="s">
        <v>54</v>
      </c>
      <c r="B59" s="56">
        <v>2531690</v>
      </c>
      <c r="C59" s="55">
        <f t="shared" si="0"/>
        <v>2531.69</v>
      </c>
      <c r="D59" s="55">
        <v>2436.7190000000001</v>
      </c>
    </row>
    <row r="60" spans="1:4" ht="15" x14ac:dyDescent="0.2">
      <c r="A60" s="20" t="s">
        <v>55</v>
      </c>
      <c r="B60" s="56">
        <v>2512242</v>
      </c>
      <c r="C60" s="55">
        <f t="shared" si="0"/>
        <v>2512.2420000000002</v>
      </c>
      <c r="D60" s="55">
        <v>2417.502</v>
      </c>
    </row>
    <row r="61" spans="1:4" ht="15" x14ac:dyDescent="0.2">
      <c r="A61" s="20" t="s">
        <v>56</v>
      </c>
      <c r="B61" s="56">
        <v>4652920</v>
      </c>
      <c r="C61" s="55">
        <f t="shared" si="0"/>
        <v>4652.92</v>
      </c>
      <c r="D61" s="55">
        <v>3164.5459999999998</v>
      </c>
    </row>
    <row r="62" spans="1:4" ht="15" x14ac:dyDescent="0.2">
      <c r="A62" s="20" t="s">
        <v>57</v>
      </c>
      <c r="B62" s="56">
        <v>3948546.77</v>
      </c>
      <c r="C62" s="55">
        <f t="shared" si="0"/>
        <v>3948.547</v>
      </c>
      <c r="D62" s="55">
        <v>3422.3470000000002</v>
      </c>
    </row>
    <row r="63" spans="1:4" ht="15" x14ac:dyDescent="0.2">
      <c r="A63" s="20" t="s">
        <v>58</v>
      </c>
      <c r="B63" s="56">
        <v>5432698.5300000003</v>
      </c>
      <c r="C63" s="55">
        <f t="shared" si="0"/>
        <v>5432.6989999999996</v>
      </c>
      <c r="D63" s="55">
        <v>4778.1970000000001</v>
      </c>
    </row>
    <row r="64" spans="1:4" x14ac:dyDescent="0.2">
      <c r="A64" s="23" t="s">
        <v>223</v>
      </c>
      <c r="B64" s="53">
        <f>SUM(B47:B63)</f>
        <v>85260473.36999999</v>
      </c>
      <c r="C64" s="53">
        <f t="shared" ref="C64:D64" si="3">SUM(C47:C63)</f>
        <v>85260.474000000002</v>
      </c>
      <c r="D64" s="53">
        <f t="shared" si="3"/>
        <v>75792.703999999998</v>
      </c>
    </row>
    <row r="65" spans="1:4" ht="15" x14ac:dyDescent="0.2">
      <c r="A65" s="20" t="s">
        <v>59</v>
      </c>
      <c r="B65" s="56">
        <v>2859957.44</v>
      </c>
      <c r="C65" s="55">
        <f t="shared" si="0"/>
        <v>2859.9569999999999</v>
      </c>
      <c r="D65" s="55">
        <v>2788.03</v>
      </c>
    </row>
    <row r="66" spans="1:4" ht="15" x14ac:dyDescent="0.2">
      <c r="A66" s="20" t="s">
        <v>60</v>
      </c>
      <c r="B66" s="56">
        <v>3243762.13</v>
      </c>
      <c r="C66" s="55">
        <f t="shared" si="0"/>
        <v>3243.7620000000002</v>
      </c>
      <c r="D66" s="55">
        <v>3648.87</v>
      </c>
    </row>
    <row r="67" spans="1:4" ht="15" x14ac:dyDescent="0.2">
      <c r="A67" s="20" t="s">
        <v>61</v>
      </c>
      <c r="B67" s="56">
        <v>5972632.5899999999</v>
      </c>
      <c r="C67" s="55">
        <f t="shared" ref="C67:C130" si="4">ROUND(B67/1000,3)</f>
        <v>5972.6329999999998</v>
      </c>
      <c r="D67" s="55">
        <v>6064.7740000000003</v>
      </c>
    </row>
    <row r="68" spans="1:4" ht="15" x14ac:dyDescent="0.2">
      <c r="A68" s="20" t="s">
        <v>62</v>
      </c>
      <c r="B68" s="56">
        <v>1922982.42</v>
      </c>
      <c r="C68" s="55">
        <f t="shared" si="4"/>
        <v>1922.982</v>
      </c>
      <c r="D68" s="55">
        <v>1625.348</v>
      </c>
    </row>
    <row r="69" spans="1:4" ht="15" x14ac:dyDescent="0.2">
      <c r="A69" s="21" t="s">
        <v>63</v>
      </c>
      <c r="B69" s="56">
        <v>3135654.33</v>
      </c>
      <c r="C69" s="55">
        <f t="shared" si="4"/>
        <v>3135.654</v>
      </c>
      <c r="D69" s="55">
        <v>3207.46</v>
      </c>
    </row>
    <row r="70" spans="1:4" ht="15" x14ac:dyDescent="0.2">
      <c r="A70" s="20" t="s">
        <v>64</v>
      </c>
      <c r="B70" s="56">
        <v>3623705.94</v>
      </c>
      <c r="C70" s="55">
        <f t="shared" si="4"/>
        <v>3623.7060000000001</v>
      </c>
      <c r="D70" s="55">
        <v>3820.8470000000002</v>
      </c>
    </row>
    <row r="71" spans="1:4" ht="15" x14ac:dyDescent="0.2">
      <c r="A71" s="20" t="s">
        <v>65</v>
      </c>
      <c r="B71" s="56">
        <v>8779291.9000000004</v>
      </c>
      <c r="C71" s="55">
        <f t="shared" si="4"/>
        <v>8779.2919999999995</v>
      </c>
      <c r="D71" s="55">
        <v>10156.305</v>
      </c>
    </row>
    <row r="72" spans="1:4" ht="15" x14ac:dyDescent="0.2">
      <c r="A72" s="21" t="s">
        <v>66</v>
      </c>
      <c r="B72" s="56">
        <v>3133827.15</v>
      </c>
      <c r="C72" s="55">
        <f t="shared" si="4"/>
        <v>3133.8270000000002</v>
      </c>
      <c r="D72" s="55">
        <v>3097.23</v>
      </c>
    </row>
    <row r="73" spans="1:4" ht="15" x14ac:dyDescent="0.2">
      <c r="A73" s="20" t="s">
        <v>67</v>
      </c>
      <c r="B73" s="56">
        <v>2869646.69</v>
      </c>
      <c r="C73" s="55">
        <f t="shared" si="4"/>
        <v>2869.6469999999999</v>
      </c>
      <c r="D73" s="55">
        <v>2741.509</v>
      </c>
    </row>
    <row r="74" spans="1:4" ht="15" x14ac:dyDescent="0.2">
      <c r="A74" s="20" t="s">
        <v>68</v>
      </c>
      <c r="B74" s="56">
        <v>2585588.9500000002</v>
      </c>
      <c r="C74" s="55">
        <f t="shared" si="4"/>
        <v>2585.5889999999999</v>
      </c>
      <c r="D74" s="55">
        <v>2359.4859999999999</v>
      </c>
    </row>
    <row r="75" spans="1:4" ht="15" x14ac:dyDescent="0.2">
      <c r="A75" s="20" t="s">
        <v>69</v>
      </c>
      <c r="B75" s="56">
        <v>3998615.25</v>
      </c>
      <c r="C75" s="55">
        <f t="shared" si="4"/>
        <v>3998.6149999999998</v>
      </c>
      <c r="D75" s="55">
        <v>3895.83</v>
      </c>
    </row>
    <row r="76" spans="1:4" ht="15" x14ac:dyDescent="0.2">
      <c r="A76" s="21" t="s">
        <v>70</v>
      </c>
      <c r="B76" s="56">
        <v>4313249.96</v>
      </c>
      <c r="C76" s="55">
        <f t="shared" si="4"/>
        <v>4313.25</v>
      </c>
      <c r="D76" s="55">
        <v>3315.5880000000002</v>
      </c>
    </row>
    <row r="77" spans="1:4" ht="15" x14ac:dyDescent="0.2">
      <c r="A77" s="20" t="s">
        <v>71</v>
      </c>
      <c r="B77" s="56">
        <v>7286573.6399999997</v>
      </c>
      <c r="C77" s="55">
        <f t="shared" si="4"/>
        <v>7286.5739999999996</v>
      </c>
      <c r="D77" s="55">
        <v>5602.8370000000004</v>
      </c>
    </row>
    <row r="78" spans="1:4" x14ac:dyDescent="0.2">
      <c r="A78" s="23" t="s">
        <v>156</v>
      </c>
      <c r="B78" s="53">
        <f>SUM(B65:B77)</f>
        <v>53725488.390000001</v>
      </c>
      <c r="C78" s="53">
        <f t="shared" ref="C78:D78" si="5">SUM(C65:C77)</f>
        <v>53725.487999999998</v>
      </c>
      <c r="D78" s="53">
        <f t="shared" si="5"/>
        <v>52324.114000000001</v>
      </c>
    </row>
    <row r="79" spans="1:4" ht="15" x14ac:dyDescent="0.2">
      <c r="A79" s="20" t="s">
        <v>72</v>
      </c>
      <c r="B79" s="57">
        <v>1652615</v>
      </c>
      <c r="C79" s="55">
        <f t="shared" si="4"/>
        <v>1652.615</v>
      </c>
      <c r="D79" s="55">
        <v>1945.037</v>
      </c>
    </row>
    <row r="80" spans="1:4" ht="15" x14ac:dyDescent="0.2">
      <c r="A80" s="20" t="s">
        <v>73</v>
      </c>
      <c r="B80" s="56">
        <v>3456623.76</v>
      </c>
      <c r="C80" s="55">
        <f t="shared" si="4"/>
        <v>3456.6239999999998</v>
      </c>
      <c r="D80" s="55">
        <v>2240.7759999999998</v>
      </c>
    </row>
    <row r="81" spans="1:4" ht="15" x14ac:dyDescent="0.2">
      <c r="A81" s="20" t="s">
        <v>74</v>
      </c>
      <c r="B81" s="56">
        <v>6554796.8799999999</v>
      </c>
      <c r="C81" s="55">
        <f t="shared" si="4"/>
        <v>6554.7969999999996</v>
      </c>
      <c r="D81" s="55">
        <v>6493.3959999999997</v>
      </c>
    </row>
    <row r="82" spans="1:4" ht="15" x14ac:dyDescent="0.2">
      <c r="A82" s="20" t="s">
        <v>75</v>
      </c>
      <c r="B82" s="56">
        <v>4536364.37</v>
      </c>
      <c r="C82" s="55">
        <f t="shared" si="4"/>
        <v>4536.3639999999996</v>
      </c>
      <c r="D82" s="55">
        <v>4124.674</v>
      </c>
    </row>
    <row r="83" spans="1:4" ht="15" x14ac:dyDescent="0.2">
      <c r="A83" s="20" t="s">
        <v>76</v>
      </c>
      <c r="B83" s="56">
        <v>2817301</v>
      </c>
      <c r="C83" s="55">
        <f t="shared" si="4"/>
        <v>2817.3009999999999</v>
      </c>
      <c r="D83" s="55">
        <v>1797.3009999999999</v>
      </c>
    </row>
    <row r="84" spans="1:4" ht="15" x14ac:dyDescent="0.2">
      <c r="A84" s="20" t="s">
        <v>77</v>
      </c>
      <c r="B84" s="56">
        <v>3570447.06</v>
      </c>
      <c r="C84" s="55">
        <f t="shared" si="4"/>
        <v>3570.4470000000001</v>
      </c>
      <c r="D84" s="55">
        <v>2786.8110000000001</v>
      </c>
    </row>
    <row r="85" spans="1:4" ht="15" x14ac:dyDescent="0.2">
      <c r="A85" s="20" t="s">
        <v>78</v>
      </c>
      <c r="B85" s="56">
        <v>6679487.8499999996</v>
      </c>
      <c r="C85" s="55">
        <f t="shared" si="4"/>
        <v>6679.4880000000003</v>
      </c>
      <c r="D85" s="55">
        <f>6156.861+644</f>
        <v>6800.8609999999999</v>
      </c>
    </row>
    <row r="86" spans="1:4" ht="15" x14ac:dyDescent="0.2">
      <c r="A86" s="20" t="s">
        <v>79</v>
      </c>
      <c r="B86" s="56">
        <v>4570753.68</v>
      </c>
      <c r="C86" s="55">
        <f t="shared" si="4"/>
        <v>4570.7539999999999</v>
      </c>
      <c r="D86" s="55">
        <v>4168.7780000000002</v>
      </c>
    </row>
    <row r="87" spans="1:4" x14ac:dyDescent="0.2">
      <c r="A87" s="23" t="s">
        <v>157</v>
      </c>
      <c r="B87" s="53">
        <f>SUM(B79:B86)</f>
        <v>33838389.600000001</v>
      </c>
      <c r="C87" s="53">
        <f t="shared" ref="C87:D87" si="6">SUM(C79:C86)</f>
        <v>33838.39</v>
      </c>
      <c r="D87" s="53">
        <f t="shared" si="6"/>
        <v>30357.633999999998</v>
      </c>
    </row>
    <row r="88" spans="1:4" ht="15" x14ac:dyDescent="0.2">
      <c r="A88" s="20" t="s">
        <v>80</v>
      </c>
      <c r="B88" s="56">
        <v>180055</v>
      </c>
      <c r="C88" s="55">
        <f t="shared" si="4"/>
        <v>180.05500000000001</v>
      </c>
      <c r="D88" s="55">
        <v>136.39400000000001</v>
      </c>
    </row>
    <row r="89" spans="1:4" ht="15" x14ac:dyDescent="0.2">
      <c r="A89" s="20" t="s">
        <v>81</v>
      </c>
      <c r="B89" s="56">
        <v>3490212.7</v>
      </c>
      <c r="C89" s="55">
        <f t="shared" si="4"/>
        <v>3490.2130000000002</v>
      </c>
      <c r="D89" s="55">
        <v>2145.6619999999998</v>
      </c>
    </row>
    <row r="90" spans="1:4" ht="15" x14ac:dyDescent="0.2">
      <c r="A90" s="20" t="s">
        <v>82</v>
      </c>
      <c r="B90" s="58">
        <v>4565802</v>
      </c>
      <c r="C90" s="55">
        <f t="shared" si="4"/>
        <v>4565.8019999999997</v>
      </c>
      <c r="D90" s="55">
        <v>3640</v>
      </c>
    </row>
    <row r="91" spans="1:4" ht="15" x14ac:dyDescent="0.2">
      <c r="A91" s="20" t="s">
        <v>83</v>
      </c>
      <c r="B91" s="56">
        <v>3130262</v>
      </c>
      <c r="C91" s="55">
        <f t="shared" si="4"/>
        <v>3130.2620000000002</v>
      </c>
      <c r="D91" s="55">
        <v>2489.7860000000001</v>
      </c>
    </row>
    <row r="92" spans="1:4" ht="15" x14ac:dyDescent="0.2">
      <c r="A92" s="20" t="s">
        <v>84</v>
      </c>
      <c r="B92" s="56">
        <v>3097357.34</v>
      </c>
      <c r="C92" s="55">
        <f t="shared" si="4"/>
        <v>3097.357</v>
      </c>
      <c r="D92" s="55">
        <v>2775.4740000000002</v>
      </c>
    </row>
    <row r="93" spans="1:4" ht="15" x14ac:dyDescent="0.2">
      <c r="A93" s="20" t="s">
        <v>214</v>
      </c>
      <c r="B93" s="56">
        <v>7004975</v>
      </c>
      <c r="C93" s="55">
        <f t="shared" si="4"/>
        <v>7004.9750000000004</v>
      </c>
      <c r="D93" s="55">
        <v>7004.9750000000004</v>
      </c>
    </row>
    <row r="94" spans="1:4" ht="15" x14ac:dyDescent="0.2">
      <c r="A94" s="21" t="s">
        <v>85</v>
      </c>
      <c r="B94" s="56">
        <v>3702735</v>
      </c>
      <c r="C94" s="55">
        <f t="shared" si="4"/>
        <v>3702.7350000000001</v>
      </c>
      <c r="D94" s="55">
        <v>2902.7350000000001</v>
      </c>
    </row>
    <row r="95" spans="1:4" ht="15" x14ac:dyDescent="0.2">
      <c r="A95" s="20" t="s">
        <v>86</v>
      </c>
      <c r="B95" s="56">
        <v>2954758.52</v>
      </c>
      <c r="C95" s="55">
        <f t="shared" si="4"/>
        <v>2954.759</v>
      </c>
      <c r="D95" s="55">
        <v>3051.0659999999998</v>
      </c>
    </row>
    <row r="96" spans="1:4" ht="15" x14ac:dyDescent="0.2">
      <c r="A96" s="20" t="s">
        <v>87</v>
      </c>
      <c r="B96" s="56">
        <v>4591120.7699999996</v>
      </c>
      <c r="C96" s="55">
        <f t="shared" si="4"/>
        <v>4591.1210000000001</v>
      </c>
      <c r="D96" s="55">
        <v>4264.5370000000003</v>
      </c>
    </row>
    <row r="97" spans="1:4" ht="15" x14ac:dyDescent="0.2">
      <c r="A97" s="20" t="s">
        <v>88</v>
      </c>
      <c r="B97" s="56">
        <v>4198439.38</v>
      </c>
      <c r="C97" s="55">
        <f t="shared" si="4"/>
        <v>4198.4390000000003</v>
      </c>
      <c r="D97" s="55">
        <v>3749.07</v>
      </c>
    </row>
    <row r="98" spans="1:4" ht="15" x14ac:dyDescent="0.2">
      <c r="A98" s="20" t="s">
        <v>89</v>
      </c>
      <c r="B98" s="56">
        <v>3964084.13</v>
      </c>
      <c r="C98" s="55">
        <f t="shared" si="4"/>
        <v>3964.0839999999998</v>
      </c>
      <c r="D98" s="55">
        <v>4061.5459999999998</v>
      </c>
    </row>
    <row r="99" spans="1:4" ht="15" x14ac:dyDescent="0.2">
      <c r="A99" s="20" t="s">
        <v>90</v>
      </c>
      <c r="B99" s="56">
        <v>2995300.25</v>
      </c>
      <c r="C99" s="55">
        <f t="shared" si="4"/>
        <v>2995.3</v>
      </c>
      <c r="D99" s="55">
        <v>2927.9580000000001</v>
      </c>
    </row>
    <row r="100" spans="1:4" ht="15" x14ac:dyDescent="0.2">
      <c r="A100" s="20" t="s">
        <v>91</v>
      </c>
      <c r="B100" s="56">
        <v>3701866.16</v>
      </c>
      <c r="C100" s="55">
        <f t="shared" si="4"/>
        <v>3701.866</v>
      </c>
      <c r="D100" s="55">
        <v>2142.424</v>
      </c>
    </row>
    <row r="101" spans="1:4" ht="15" x14ac:dyDescent="0.2">
      <c r="A101" s="21" t="s">
        <v>92</v>
      </c>
      <c r="B101" s="56">
        <v>3276959.14</v>
      </c>
      <c r="C101" s="55">
        <f t="shared" si="4"/>
        <v>3276.9589999999998</v>
      </c>
      <c r="D101" s="55">
        <v>2519.6039999999998</v>
      </c>
    </row>
    <row r="102" spans="1:4" x14ac:dyDescent="0.2">
      <c r="A102" s="23" t="s">
        <v>158</v>
      </c>
      <c r="B102" s="53">
        <f>SUM(B88:B101)</f>
        <v>50853927.390000001</v>
      </c>
      <c r="C102" s="53">
        <f t="shared" ref="C102:D102" si="7">SUM(C88:C101)</f>
        <v>50853.927000000011</v>
      </c>
      <c r="D102" s="53">
        <f t="shared" si="7"/>
        <v>43811.231</v>
      </c>
    </row>
    <row r="103" spans="1:4" ht="15" x14ac:dyDescent="0.2">
      <c r="A103" s="20" t="s">
        <v>93</v>
      </c>
      <c r="B103" s="56">
        <v>2055018</v>
      </c>
      <c r="C103" s="55">
        <f t="shared" si="4"/>
        <v>2055.018</v>
      </c>
      <c r="D103" s="55">
        <v>1799.942</v>
      </c>
    </row>
    <row r="104" spans="1:4" ht="15" x14ac:dyDescent="0.2">
      <c r="A104" s="20" t="s">
        <v>94</v>
      </c>
      <c r="B104" s="56">
        <v>7247215</v>
      </c>
      <c r="C104" s="55">
        <f t="shared" si="4"/>
        <v>7247.2150000000001</v>
      </c>
      <c r="D104" s="55">
        <v>7006.0519999999997</v>
      </c>
    </row>
    <row r="105" spans="1:4" ht="15" x14ac:dyDescent="0.2">
      <c r="A105" s="20" t="s">
        <v>95</v>
      </c>
      <c r="B105" s="56">
        <v>3359211</v>
      </c>
      <c r="C105" s="55">
        <f t="shared" si="4"/>
        <v>3359.2109999999998</v>
      </c>
      <c r="D105" s="55">
        <v>3149.614</v>
      </c>
    </row>
    <row r="106" spans="1:4" ht="15" x14ac:dyDescent="0.2">
      <c r="A106" s="20" t="s">
        <v>96</v>
      </c>
      <c r="B106" s="56">
        <v>2832517</v>
      </c>
      <c r="C106" s="55">
        <f t="shared" si="4"/>
        <v>2832.5169999999998</v>
      </c>
      <c r="D106" s="55">
        <v>2730.9630000000002</v>
      </c>
    </row>
    <row r="107" spans="1:4" ht="15" x14ac:dyDescent="0.2">
      <c r="A107" s="20" t="s">
        <v>97</v>
      </c>
      <c r="B107" s="56">
        <v>4871431</v>
      </c>
      <c r="C107" s="55">
        <f t="shared" si="4"/>
        <v>4871.4309999999996</v>
      </c>
      <c r="D107" s="55">
        <v>4254.3090000000002</v>
      </c>
    </row>
    <row r="108" spans="1:4" ht="15" x14ac:dyDescent="0.2">
      <c r="A108" s="20" t="s">
        <v>98</v>
      </c>
      <c r="B108" s="56">
        <v>3604085</v>
      </c>
      <c r="C108" s="55">
        <f t="shared" si="4"/>
        <v>3604.085</v>
      </c>
      <c r="D108" s="55">
        <v>3278.2139999999999</v>
      </c>
    </row>
    <row r="109" spans="1:4" ht="15" x14ac:dyDescent="0.2">
      <c r="A109" s="20" t="s">
        <v>99</v>
      </c>
      <c r="B109" s="56">
        <v>5395165</v>
      </c>
      <c r="C109" s="55">
        <f t="shared" si="4"/>
        <v>5395.165</v>
      </c>
      <c r="D109" s="55">
        <v>4943.6679999999997</v>
      </c>
    </row>
    <row r="110" spans="1:4" ht="15" x14ac:dyDescent="0.2">
      <c r="A110" s="20" t="s">
        <v>100</v>
      </c>
      <c r="B110" s="56">
        <v>4373476</v>
      </c>
      <c r="C110" s="55">
        <f t="shared" si="4"/>
        <v>4373.4759999999997</v>
      </c>
      <c r="D110" s="55">
        <v>3608.63</v>
      </c>
    </row>
    <row r="111" spans="1:4" ht="15" x14ac:dyDescent="0.2">
      <c r="A111" s="20" t="s">
        <v>101</v>
      </c>
      <c r="B111" s="56">
        <v>5046981</v>
      </c>
      <c r="C111" s="55">
        <f t="shared" si="4"/>
        <v>5046.9809999999998</v>
      </c>
      <c r="D111" s="55">
        <v>4450.866</v>
      </c>
    </row>
    <row r="112" spans="1:4" ht="15" x14ac:dyDescent="0.2">
      <c r="A112" s="20" t="s">
        <v>102</v>
      </c>
      <c r="B112" s="56">
        <v>3351260</v>
      </c>
      <c r="C112" s="55">
        <f t="shared" si="4"/>
        <v>3351.26</v>
      </c>
      <c r="D112" s="55">
        <v>3005.848</v>
      </c>
    </row>
    <row r="113" spans="1:4" ht="15" x14ac:dyDescent="0.2">
      <c r="A113" s="20" t="s">
        <v>103</v>
      </c>
      <c r="B113" s="56">
        <v>4242251</v>
      </c>
      <c r="C113" s="55">
        <f t="shared" si="4"/>
        <v>4242.2510000000002</v>
      </c>
      <c r="D113" s="55">
        <v>3723.7719999999999</v>
      </c>
    </row>
    <row r="114" spans="1:4" ht="15" x14ac:dyDescent="0.2">
      <c r="A114" s="20" t="s">
        <v>104</v>
      </c>
      <c r="B114" s="56">
        <v>3739581</v>
      </c>
      <c r="C114" s="55">
        <f t="shared" si="4"/>
        <v>3739.5810000000001</v>
      </c>
      <c r="D114" s="55">
        <v>2944.915</v>
      </c>
    </row>
    <row r="115" spans="1:4" ht="15" x14ac:dyDescent="0.2">
      <c r="A115" s="20" t="s">
        <v>105</v>
      </c>
      <c r="B115" s="56">
        <v>863023</v>
      </c>
      <c r="C115" s="55">
        <f t="shared" si="4"/>
        <v>863.02300000000002</v>
      </c>
      <c r="D115" s="55">
        <v>841.39700000000005</v>
      </c>
    </row>
    <row r="116" spans="1:4" ht="15" x14ac:dyDescent="0.2">
      <c r="A116" s="20" t="s">
        <v>106</v>
      </c>
      <c r="B116" s="56">
        <v>4761767</v>
      </c>
      <c r="C116" s="55">
        <f t="shared" si="4"/>
        <v>4761.7669999999998</v>
      </c>
      <c r="D116" s="55">
        <v>3857.8139999999999</v>
      </c>
    </row>
    <row r="117" spans="1:4" ht="15" x14ac:dyDescent="0.2">
      <c r="A117" s="20" t="s">
        <v>107</v>
      </c>
      <c r="B117" s="56">
        <v>2991233.08</v>
      </c>
      <c r="C117" s="55">
        <f t="shared" si="4"/>
        <v>2991.2330000000002</v>
      </c>
      <c r="D117" s="55">
        <v>2913.3530000000001</v>
      </c>
    </row>
    <row r="118" spans="1:4" ht="15" x14ac:dyDescent="0.2">
      <c r="A118" s="20" t="s">
        <v>108</v>
      </c>
      <c r="B118" s="56">
        <v>2918492</v>
      </c>
      <c r="C118" s="55">
        <f t="shared" si="4"/>
        <v>2918.4920000000002</v>
      </c>
      <c r="D118" s="55">
        <v>1842.42</v>
      </c>
    </row>
    <row r="119" spans="1:4" ht="15" x14ac:dyDescent="0.2">
      <c r="A119" s="20" t="s">
        <v>109</v>
      </c>
      <c r="B119" s="56">
        <v>3537347</v>
      </c>
      <c r="C119" s="55">
        <f t="shared" si="4"/>
        <v>3537.3470000000002</v>
      </c>
      <c r="D119" s="55">
        <v>2398.8780000000002</v>
      </c>
    </row>
    <row r="120" spans="1:4" ht="15" x14ac:dyDescent="0.2">
      <c r="A120" s="20" t="s">
        <v>110</v>
      </c>
      <c r="B120" s="56">
        <v>3170555</v>
      </c>
      <c r="C120" s="55">
        <f t="shared" si="4"/>
        <v>3170.5549999999998</v>
      </c>
      <c r="D120" s="55">
        <v>2839.3339999999998</v>
      </c>
    </row>
    <row r="121" spans="1:4" ht="15" x14ac:dyDescent="0.2">
      <c r="A121" s="20" t="s">
        <v>111</v>
      </c>
      <c r="B121" s="56">
        <v>3357910</v>
      </c>
      <c r="C121" s="55">
        <f t="shared" si="4"/>
        <v>3357.91</v>
      </c>
      <c r="D121" s="55">
        <v>2645.4160000000002</v>
      </c>
    </row>
    <row r="122" spans="1:4" ht="15" x14ac:dyDescent="0.2">
      <c r="A122" s="20" t="s">
        <v>112</v>
      </c>
      <c r="B122" s="56">
        <v>3252996</v>
      </c>
      <c r="C122" s="55">
        <f t="shared" si="4"/>
        <v>3252.9960000000001</v>
      </c>
      <c r="D122" s="55">
        <v>2923.7620000000002</v>
      </c>
    </row>
    <row r="123" spans="1:4" ht="15" x14ac:dyDescent="0.2">
      <c r="A123" s="20" t="s">
        <v>113</v>
      </c>
      <c r="B123" s="56">
        <v>4465115</v>
      </c>
      <c r="C123" s="55">
        <f t="shared" si="4"/>
        <v>4465.1149999999998</v>
      </c>
      <c r="D123" s="55">
        <v>3384.35</v>
      </c>
    </row>
    <row r="124" spans="1:4" ht="15" x14ac:dyDescent="0.2">
      <c r="A124" s="20" t="s">
        <v>114</v>
      </c>
      <c r="B124" s="56">
        <v>1371574</v>
      </c>
      <c r="C124" s="55">
        <f t="shared" si="4"/>
        <v>1371.5740000000001</v>
      </c>
      <c r="D124" s="55">
        <v>1328</v>
      </c>
    </row>
    <row r="125" spans="1:4" ht="15" x14ac:dyDescent="0.2">
      <c r="A125" s="20" t="s">
        <v>115</v>
      </c>
      <c r="B125" s="56">
        <v>2778170</v>
      </c>
      <c r="C125" s="55">
        <f t="shared" si="4"/>
        <v>2778.17</v>
      </c>
      <c r="D125" s="55">
        <v>2841.0810000000001</v>
      </c>
    </row>
    <row r="126" spans="1:4" ht="15" x14ac:dyDescent="0.2">
      <c r="A126" s="20" t="s">
        <v>116</v>
      </c>
      <c r="B126" s="56">
        <v>4893978</v>
      </c>
      <c r="C126" s="55">
        <f t="shared" si="4"/>
        <v>4893.9780000000001</v>
      </c>
      <c r="D126" s="55">
        <v>4417.4799999999996</v>
      </c>
    </row>
    <row r="127" spans="1:4" ht="15" x14ac:dyDescent="0.2">
      <c r="A127" s="20" t="s">
        <v>117</v>
      </c>
      <c r="B127" s="56">
        <v>3666573</v>
      </c>
      <c r="C127" s="55">
        <f t="shared" si="4"/>
        <v>3666.5729999999999</v>
      </c>
      <c r="D127" s="55">
        <v>3287.0439999999999</v>
      </c>
    </row>
    <row r="128" spans="1:4" ht="15" x14ac:dyDescent="0.2">
      <c r="A128" s="20" t="s">
        <v>118</v>
      </c>
      <c r="B128" s="56">
        <v>2759315</v>
      </c>
      <c r="C128" s="55">
        <f t="shared" si="4"/>
        <v>2759.3150000000001</v>
      </c>
      <c r="D128" s="55">
        <v>2382.2640000000001</v>
      </c>
    </row>
    <row r="129" spans="1:4" ht="15" x14ac:dyDescent="0.2">
      <c r="A129" s="20" t="s">
        <v>119</v>
      </c>
      <c r="B129" s="56">
        <v>4800391</v>
      </c>
      <c r="C129" s="55">
        <f t="shared" si="4"/>
        <v>4800.3909999999996</v>
      </c>
      <c r="D129" s="55">
        <v>4445.6869999999999</v>
      </c>
    </row>
    <row r="130" spans="1:4" ht="15" x14ac:dyDescent="0.2">
      <c r="A130" s="20" t="s">
        <v>120</v>
      </c>
      <c r="B130" s="56">
        <v>4991714</v>
      </c>
      <c r="C130" s="55">
        <f t="shared" si="4"/>
        <v>4991.7139999999999</v>
      </c>
      <c r="D130" s="55">
        <v>4794.3999999999996</v>
      </c>
    </row>
    <row r="131" spans="1:4" ht="15" x14ac:dyDescent="0.2">
      <c r="A131" s="20" t="s">
        <v>121</v>
      </c>
      <c r="B131" s="56">
        <v>5376583</v>
      </c>
      <c r="C131" s="55">
        <f t="shared" ref="C131:C163" si="8">ROUND(B131/1000,3)</f>
        <v>5376.5829999999996</v>
      </c>
      <c r="D131" s="55">
        <v>4853.8789999999999</v>
      </c>
    </row>
    <row r="132" spans="1:4" ht="15" x14ac:dyDescent="0.2">
      <c r="A132" s="20" t="s">
        <v>122</v>
      </c>
      <c r="B132" s="56">
        <v>4033177</v>
      </c>
      <c r="C132" s="55">
        <f t="shared" si="8"/>
        <v>4033.1770000000001</v>
      </c>
      <c r="D132" s="55">
        <v>3634.194</v>
      </c>
    </row>
    <row r="133" spans="1:4" x14ac:dyDescent="0.2">
      <c r="A133" s="23" t="s">
        <v>159</v>
      </c>
      <c r="B133" s="53">
        <f>SUM(B103:B132)</f>
        <v>114108104.08</v>
      </c>
      <c r="C133" s="53">
        <f t="shared" ref="C133:D133" si="9">SUM(C103:C132)</f>
        <v>114108.10400000001</v>
      </c>
      <c r="D133" s="53">
        <f t="shared" si="9"/>
        <v>100527.54599999999</v>
      </c>
    </row>
    <row r="134" spans="1:4" ht="15" x14ac:dyDescent="0.2">
      <c r="A134" s="22" t="s">
        <v>123</v>
      </c>
      <c r="B134" s="56">
        <v>4035433</v>
      </c>
      <c r="C134" s="55">
        <f t="shared" si="8"/>
        <v>4035.433</v>
      </c>
      <c r="D134" s="55">
        <v>3566.864</v>
      </c>
    </row>
    <row r="135" spans="1:4" ht="15" x14ac:dyDescent="0.2">
      <c r="A135" s="22" t="s">
        <v>124</v>
      </c>
      <c r="B135" s="56">
        <v>1797493</v>
      </c>
      <c r="C135" s="55">
        <f t="shared" si="8"/>
        <v>1797.4929999999999</v>
      </c>
      <c r="D135" s="55">
        <v>1229.2860000000001</v>
      </c>
    </row>
    <row r="136" spans="1:4" ht="15" x14ac:dyDescent="0.2">
      <c r="A136" s="22" t="s">
        <v>125</v>
      </c>
      <c r="B136" s="56">
        <v>1580990</v>
      </c>
      <c r="C136" s="55">
        <f t="shared" si="8"/>
        <v>1580.99</v>
      </c>
      <c r="D136" s="55">
        <v>2100.6619999999998</v>
      </c>
    </row>
    <row r="137" spans="1:4" ht="15" x14ac:dyDescent="0.2">
      <c r="A137" s="22" t="s">
        <v>126</v>
      </c>
      <c r="B137" s="56">
        <v>940883</v>
      </c>
      <c r="C137" s="55">
        <f t="shared" si="8"/>
        <v>940.88300000000004</v>
      </c>
      <c r="D137" s="55">
        <v>896.07399999999996</v>
      </c>
    </row>
    <row r="138" spans="1:4" ht="15" x14ac:dyDescent="0.2">
      <c r="A138" s="22" t="s">
        <v>127</v>
      </c>
      <c r="B138" s="56">
        <v>1277631</v>
      </c>
      <c r="C138" s="55">
        <f t="shared" si="8"/>
        <v>1277.6310000000001</v>
      </c>
      <c r="D138" s="55">
        <v>1212.4490000000001</v>
      </c>
    </row>
    <row r="139" spans="1:4" x14ac:dyDescent="0.2">
      <c r="A139" s="23" t="s">
        <v>160</v>
      </c>
      <c r="B139" s="53">
        <f>SUM(B134:B138)</f>
        <v>9632430</v>
      </c>
      <c r="C139" s="53">
        <f t="shared" ref="C139:D139" si="10">SUM(C134:C138)</f>
        <v>9632.4299999999985</v>
      </c>
      <c r="D139" s="53">
        <f t="shared" si="10"/>
        <v>9005.3349999999991</v>
      </c>
    </row>
    <row r="140" spans="1:4" ht="15" x14ac:dyDescent="0.2">
      <c r="A140" s="20" t="s">
        <v>128</v>
      </c>
      <c r="B140" s="56">
        <v>5240829.6500000004</v>
      </c>
      <c r="C140" s="55">
        <f t="shared" si="8"/>
        <v>5240.83</v>
      </c>
      <c r="D140" s="55">
        <v>5035.9920000000002</v>
      </c>
    </row>
    <row r="141" spans="1:4" ht="15" x14ac:dyDescent="0.2">
      <c r="A141" s="20" t="s">
        <v>129</v>
      </c>
      <c r="B141" s="56">
        <v>2399805.6</v>
      </c>
      <c r="C141" s="55">
        <f t="shared" si="8"/>
        <v>2399.806</v>
      </c>
      <c r="D141" s="55">
        <v>2051.498</v>
      </c>
    </row>
    <row r="142" spans="1:4" ht="15" x14ac:dyDescent="0.2">
      <c r="A142" s="20" t="s">
        <v>130</v>
      </c>
      <c r="B142" s="56">
        <v>2450710.2799999998</v>
      </c>
      <c r="C142" s="55">
        <f t="shared" si="8"/>
        <v>2450.71</v>
      </c>
      <c r="D142" s="55">
        <v>2094.9659999999999</v>
      </c>
    </row>
    <row r="143" spans="1:4" ht="15" x14ac:dyDescent="0.2">
      <c r="A143" s="20" t="s">
        <v>131</v>
      </c>
      <c r="B143" s="56">
        <v>5475229.6200000001</v>
      </c>
      <c r="C143" s="55">
        <f t="shared" si="8"/>
        <v>5475.23</v>
      </c>
      <c r="D143" s="55">
        <v>4326.4719999999998</v>
      </c>
    </row>
    <row r="144" spans="1:4" ht="15" x14ac:dyDescent="0.2">
      <c r="A144" s="20" t="s">
        <v>132</v>
      </c>
      <c r="B144" s="56">
        <v>3001587.95</v>
      </c>
      <c r="C144" s="55">
        <f t="shared" si="8"/>
        <v>3001.5880000000002</v>
      </c>
      <c r="D144" s="55">
        <v>2686.3420000000001</v>
      </c>
    </row>
    <row r="145" spans="1:4" ht="15" x14ac:dyDescent="0.2">
      <c r="A145" s="20" t="s">
        <v>133</v>
      </c>
      <c r="B145" s="56">
        <v>3044841.79</v>
      </c>
      <c r="C145" s="55">
        <f t="shared" si="8"/>
        <v>3044.8420000000001</v>
      </c>
      <c r="D145" s="55">
        <v>1632.5340000000001</v>
      </c>
    </row>
    <row r="146" spans="1:4" ht="15" x14ac:dyDescent="0.2">
      <c r="A146" s="20" t="s">
        <v>134</v>
      </c>
      <c r="B146" s="56">
        <v>3275240.18</v>
      </c>
      <c r="C146" s="55">
        <f t="shared" si="8"/>
        <v>3275.24</v>
      </c>
      <c r="D146" s="55">
        <v>3242.502</v>
      </c>
    </row>
    <row r="147" spans="1:4" ht="15" x14ac:dyDescent="0.2">
      <c r="A147" s="20" t="s">
        <v>135</v>
      </c>
      <c r="B147" s="56">
        <v>5136906.95</v>
      </c>
      <c r="C147" s="55">
        <f t="shared" si="8"/>
        <v>5136.9070000000002</v>
      </c>
      <c r="D147" s="55">
        <v>4054.3870000000002</v>
      </c>
    </row>
    <row r="148" spans="1:4" ht="15" x14ac:dyDescent="0.2">
      <c r="A148" s="20" t="s">
        <v>136</v>
      </c>
      <c r="B148" s="56">
        <v>2845082.49</v>
      </c>
      <c r="C148" s="55">
        <f t="shared" si="8"/>
        <v>2845.0819999999999</v>
      </c>
      <c r="D148" s="55">
        <v>2554.913</v>
      </c>
    </row>
    <row r="149" spans="1:4" ht="15" x14ac:dyDescent="0.2">
      <c r="A149" s="20" t="s">
        <v>137</v>
      </c>
      <c r="B149" s="56">
        <v>2754009.44</v>
      </c>
      <c r="C149" s="55">
        <f t="shared" si="8"/>
        <v>2754.009</v>
      </c>
      <c r="D149" s="55">
        <v>2139.3510000000001</v>
      </c>
    </row>
    <row r="150" spans="1:4" ht="15" x14ac:dyDescent="0.2">
      <c r="A150" s="20" t="s">
        <v>138</v>
      </c>
      <c r="B150" s="56">
        <v>4505720.3</v>
      </c>
      <c r="C150" s="55">
        <f t="shared" si="8"/>
        <v>4505.72</v>
      </c>
      <c r="D150" s="55">
        <v>3656.442</v>
      </c>
    </row>
    <row r="151" spans="1:4" ht="15" x14ac:dyDescent="0.2">
      <c r="A151" s="20" t="s">
        <v>139</v>
      </c>
      <c r="B151" s="56">
        <v>3038659.75</v>
      </c>
      <c r="C151" s="55">
        <f t="shared" si="8"/>
        <v>3038.66</v>
      </c>
      <c r="D151" s="55">
        <f>2529.793+1700+100</f>
        <v>4329.7929999999997</v>
      </c>
    </row>
    <row r="152" spans="1:4" ht="15" x14ac:dyDescent="0.2">
      <c r="A152" s="20" t="s">
        <v>140</v>
      </c>
      <c r="B152" s="56">
        <v>2231812.5</v>
      </c>
      <c r="C152" s="55">
        <f t="shared" si="8"/>
        <v>2231.8130000000001</v>
      </c>
      <c r="D152" s="55">
        <v>2146.9270000000001</v>
      </c>
    </row>
    <row r="153" spans="1:4" ht="15" x14ac:dyDescent="0.2">
      <c r="A153" s="20" t="s">
        <v>141</v>
      </c>
      <c r="B153" s="56">
        <v>3667733.79</v>
      </c>
      <c r="C153" s="55">
        <f t="shared" si="8"/>
        <v>3667.7339999999999</v>
      </c>
      <c r="D153" s="55">
        <v>3444.6280000000002</v>
      </c>
    </row>
    <row r="154" spans="1:4" ht="15" x14ac:dyDescent="0.2">
      <c r="A154" s="20" t="s">
        <v>142</v>
      </c>
      <c r="B154" s="56">
        <v>4328885.78</v>
      </c>
      <c r="C154" s="55">
        <f t="shared" si="8"/>
        <v>4328.8860000000004</v>
      </c>
      <c r="D154" s="55">
        <v>3279.105</v>
      </c>
    </row>
    <row r="155" spans="1:4" ht="15" x14ac:dyDescent="0.2">
      <c r="A155" s="20" t="s">
        <v>144</v>
      </c>
      <c r="B155" s="56">
        <v>2062469.69</v>
      </c>
      <c r="C155" s="55">
        <f t="shared" si="8"/>
        <v>2062.4699999999998</v>
      </c>
      <c r="D155" s="55">
        <v>1860.34</v>
      </c>
    </row>
    <row r="156" spans="1:4" ht="15" x14ac:dyDescent="0.2">
      <c r="A156" s="20" t="s">
        <v>145</v>
      </c>
      <c r="B156" s="56">
        <v>3288434.45</v>
      </c>
      <c r="C156" s="55">
        <f t="shared" si="8"/>
        <v>3288.4340000000002</v>
      </c>
      <c r="D156" s="55">
        <v>2059.877</v>
      </c>
    </row>
    <row r="157" spans="1:4" ht="15" x14ac:dyDescent="0.2">
      <c r="A157" s="20" t="s">
        <v>146</v>
      </c>
      <c r="B157" s="56">
        <v>3865844.59</v>
      </c>
      <c r="C157" s="55">
        <f t="shared" si="8"/>
        <v>3865.8449999999998</v>
      </c>
      <c r="D157" s="55">
        <v>3162.09</v>
      </c>
    </row>
    <row r="158" spans="1:4" ht="15" x14ac:dyDescent="0.2">
      <c r="A158" s="20" t="s">
        <v>241</v>
      </c>
      <c r="B158" s="56">
        <v>2037533.12</v>
      </c>
      <c r="C158" s="55">
        <f t="shared" si="8"/>
        <v>2037.5329999999999</v>
      </c>
      <c r="D158" s="55">
        <v>3500</v>
      </c>
    </row>
    <row r="159" spans="1:4" ht="15" x14ac:dyDescent="0.2">
      <c r="A159" s="20" t="s">
        <v>148</v>
      </c>
      <c r="B159" s="56">
        <v>3349399.68</v>
      </c>
      <c r="C159" s="55">
        <f t="shared" si="8"/>
        <v>3349.4</v>
      </c>
      <c r="D159" s="55">
        <v>2525.2069999999999</v>
      </c>
    </row>
    <row r="160" spans="1:4" ht="15" x14ac:dyDescent="0.2">
      <c r="A160" s="20" t="s">
        <v>149</v>
      </c>
      <c r="B160" s="56">
        <v>2493653.35</v>
      </c>
      <c r="C160" s="55">
        <f t="shared" si="8"/>
        <v>2493.6529999999998</v>
      </c>
      <c r="D160" s="55">
        <v>3083.3820000000001</v>
      </c>
    </row>
    <row r="161" spans="1:4" ht="15" x14ac:dyDescent="0.2">
      <c r="A161" s="20" t="s">
        <v>150</v>
      </c>
      <c r="B161" s="56">
        <v>2351084.65</v>
      </c>
      <c r="C161" s="55">
        <f t="shared" si="8"/>
        <v>2351.085</v>
      </c>
      <c r="D161" s="55">
        <v>2216.9679999999998</v>
      </c>
    </row>
    <row r="162" spans="1:4" ht="15" x14ac:dyDescent="0.2">
      <c r="A162" s="20" t="s">
        <v>151</v>
      </c>
      <c r="B162" s="56">
        <v>4059891.13</v>
      </c>
      <c r="C162" s="55">
        <f t="shared" si="8"/>
        <v>4059.8910000000001</v>
      </c>
      <c r="D162" s="55">
        <v>3564.7289999999998</v>
      </c>
    </row>
    <row r="163" spans="1:4" ht="15" x14ac:dyDescent="0.2">
      <c r="A163" s="20" t="s">
        <v>152</v>
      </c>
      <c r="B163" s="56">
        <v>6548451.8200000003</v>
      </c>
      <c r="C163" s="55">
        <f t="shared" si="8"/>
        <v>6548.4520000000002</v>
      </c>
      <c r="D163" s="55">
        <v>6210.2370000000001</v>
      </c>
    </row>
    <row r="164" spans="1:4" x14ac:dyDescent="0.2">
      <c r="A164" s="23" t="s">
        <v>161</v>
      </c>
      <c r="B164" s="53">
        <f>SUM(B140:B163)</f>
        <v>83453818.549999982</v>
      </c>
      <c r="C164" s="53">
        <f>SUM(C140:C163)</f>
        <v>83453.820000000022</v>
      </c>
      <c r="D164" s="53">
        <f>SUM(D140:D163)</f>
        <v>74858.682000000001</v>
      </c>
    </row>
    <row r="165" spans="1:4" x14ac:dyDescent="0.2">
      <c r="A165" s="25" t="s">
        <v>153</v>
      </c>
      <c r="B165" s="54">
        <f>B164+B139+B133+B102+B87+B78+B64+B46+B17</f>
        <v>575395607.97000003</v>
      </c>
      <c r="C165" s="54">
        <f>C164+C139+C133+C102+C87+C78+C64+C46+C17</f>
        <v>575395.61</v>
      </c>
      <c r="D165" s="54">
        <f>D164+D139+D133+D102+D87+D78+D64+D46+D17</f>
        <v>504359.10899999994</v>
      </c>
    </row>
    <row r="167" spans="1:4" x14ac:dyDescent="0.2">
      <c r="C167" s="15"/>
    </row>
  </sheetData>
  <autoFilter ref="A1:D165"/>
  <conditionalFormatting sqref="A65:A78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"/>
  <sheetViews>
    <sheetView zoomScaleNormal="100" workbookViewId="0">
      <pane xSplit="1" ySplit="1" topLeftCell="B149" activePane="bottomRight" state="frozen"/>
      <selection pane="topRight" activeCell="B1" sqref="B1"/>
      <selection pane="bottomLeft" activeCell="A3" sqref="A3"/>
      <selection pane="bottomRight" activeCell="D151" sqref="D151"/>
    </sheetView>
  </sheetViews>
  <sheetFormatPr defaultRowHeight="15" x14ac:dyDescent="0.25"/>
  <cols>
    <col min="1" max="1" width="29.125" style="2" customWidth="1"/>
    <col min="2" max="2" width="22.25" style="2" customWidth="1"/>
    <col min="3" max="3" width="15.75" style="2" customWidth="1"/>
    <col min="4" max="4" width="14.125" style="2" customWidth="1"/>
    <col min="5" max="5" width="25.25" style="17" customWidth="1"/>
    <col min="6" max="6" width="22.125" hidden="1" customWidth="1"/>
    <col min="7" max="9" width="16" hidden="1" customWidth="1"/>
  </cols>
  <sheetData>
    <row r="1" spans="1:9" ht="45" customHeight="1" x14ac:dyDescent="0.2">
      <c r="A1" s="30" t="s">
        <v>0</v>
      </c>
      <c r="B1" s="34" t="s">
        <v>219</v>
      </c>
      <c r="C1" s="35" t="s">
        <v>171</v>
      </c>
      <c r="D1" s="36" t="s">
        <v>172</v>
      </c>
      <c r="E1" s="35" t="s">
        <v>173</v>
      </c>
      <c r="F1" s="34" t="s">
        <v>219</v>
      </c>
      <c r="G1" s="35" t="s">
        <v>171</v>
      </c>
      <c r="H1" s="36" t="s">
        <v>172</v>
      </c>
      <c r="I1" s="35" t="s">
        <v>173</v>
      </c>
    </row>
    <row r="2" spans="1:9" x14ac:dyDescent="0.2">
      <c r="A2" s="20" t="s">
        <v>1</v>
      </c>
      <c r="B2" s="40">
        <f>C2+D2+E2</f>
        <v>209.46</v>
      </c>
      <c r="C2" s="37">
        <v>209.46</v>
      </c>
      <c r="D2" s="37">
        <v>0</v>
      </c>
      <c r="E2" s="37"/>
      <c r="F2" s="40">
        <f>G2+H2+I2</f>
        <v>209.46</v>
      </c>
      <c r="G2" s="37">
        <v>209.46</v>
      </c>
      <c r="H2" s="37">
        <v>0</v>
      </c>
      <c r="I2" s="37">
        <v>0</v>
      </c>
    </row>
    <row r="3" spans="1:9" x14ac:dyDescent="0.2">
      <c r="A3" s="20" t="s">
        <v>2</v>
      </c>
      <c r="B3" s="40">
        <f t="shared" ref="B3:B16" si="0">C3+D3+E3</f>
        <v>760.875</v>
      </c>
      <c r="C3" s="37">
        <v>647.08699999999999</v>
      </c>
      <c r="D3" s="37">
        <v>113.788</v>
      </c>
      <c r="E3" s="37"/>
      <c r="F3" s="40">
        <f t="shared" ref="F3:F16" si="1">G3+H3+I3</f>
        <v>0</v>
      </c>
      <c r="G3" s="37">
        <v>0</v>
      </c>
      <c r="H3" s="37">
        <v>0</v>
      </c>
      <c r="I3" s="37">
        <v>0</v>
      </c>
    </row>
    <row r="4" spans="1:9" x14ac:dyDescent="0.2">
      <c r="A4" s="20" t="s">
        <v>3</v>
      </c>
      <c r="B4" s="40">
        <f t="shared" si="0"/>
        <v>714.99</v>
      </c>
      <c r="C4" s="37">
        <v>687.70299999999997</v>
      </c>
      <c r="D4" s="37">
        <v>27.286999999999999</v>
      </c>
      <c r="E4" s="37"/>
      <c r="F4" s="40">
        <f t="shared" si="1"/>
        <v>717.83399999999995</v>
      </c>
      <c r="G4" s="37">
        <v>687.70299999999997</v>
      </c>
      <c r="H4" s="37">
        <v>30.131</v>
      </c>
      <c r="I4" s="37">
        <v>0</v>
      </c>
    </row>
    <row r="5" spans="1:9" x14ac:dyDescent="0.2">
      <c r="A5" s="20" t="s">
        <v>4</v>
      </c>
      <c r="B5" s="40">
        <f t="shared" si="0"/>
        <v>737.78300000000002</v>
      </c>
      <c r="C5" s="37">
        <v>680.55399999999997</v>
      </c>
      <c r="D5" s="37">
        <v>57.228999999999999</v>
      </c>
      <c r="E5" s="37"/>
      <c r="F5" s="40">
        <f t="shared" si="1"/>
        <v>528.24199999999996</v>
      </c>
      <c r="G5" s="37">
        <v>464.01400000000001</v>
      </c>
      <c r="H5" s="37">
        <v>64.227999999999994</v>
      </c>
      <c r="I5" s="37">
        <v>0</v>
      </c>
    </row>
    <row r="6" spans="1:9" x14ac:dyDescent="0.2">
      <c r="A6" s="20" t="s">
        <v>5</v>
      </c>
      <c r="B6" s="40">
        <f t="shared" si="0"/>
        <v>650.73800000000006</v>
      </c>
      <c r="C6" s="37">
        <v>570.73800000000006</v>
      </c>
      <c r="D6" s="37">
        <v>80</v>
      </c>
      <c r="E6" s="37"/>
      <c r="F6" s="40">
        <f t="shared" si="1"/>
        <v>1218.374</v>
      </c>
      <c r="G6" s="37">
        <v>1091.6379999999999</v>
      </c>
      <c r="H6" s="37">
        <v>126.736</v>
      </c>
      <c r="I6" s="37">
        <v>0</v>
      </c>
    </row>
    <row r="7" spans="1:9" x14ac:dyDescent="0.2">
      <c r="A7" s="20" t="s">
        <v>6</v>
      </c>
      <c r="B7" s="40">
        <f t="shared" si="0"/>
        <v>450.63200000000001</v>
      </c>
      <c r="C7" s="37">
        <v>430.387</v>
      </c>
      <c r="D7" s="37">
        <v>20.245000000000001</v>
      </c>
      <c r="E7" s="37"/>
      <c r="F7" s="40">
        <f>G7+H7+I7</f>
        <v>467.73399999999998</v>
      </c>
      <c r="G7" s="37">
        <v>430.387</v>
      </c>
      <c r="H7" s="37">
        <v>37.347000000000001</v>
      </c>
      <c r="I7" s="37">
        <v>0</v>
      </c>
    </row>
    <row r="8" spans="1:9" x14ac:dyDescent="0.2">
      <c r="A8" s="20" t="s">
        <v>7</v>
      </c>
      <c r="B8" s="40">
        <f t="shared" si="0"/>
        <v>1089.3040000000001</v>
      </c>
      <c r="C8" s="37">
        <v>792.173</v>
      </c>
      <c r="D8" s="37">
        <v>297.13099999999997</v>
      </c>
      <c r="E8" s="37"/>
      <c r="F8" s="40">
        <f t="shared" si="1"/>
        <v>1556.5230000000001</v>
      </c>
      <c r="G8" s="37">
        <v>707.726</v>
      </c>
      <c r="H8" s="37">
        <v>848.79700000000003</v>
      </c>
      <c r="I8" s="37">
        <v>0</v>
      </c>
    </row>
    <row r="9" spans="1:9" x14ac:dyDescent="0.2">
      <c r="A9" s="20" t="s">
        <v>8</v>
      </c>
      <c r="B9" s="40">
        <f t="shared" si="0"/>
        <v>959.05600000000004</v>
      </c>
      <c r="C9" s="37">
        <v>796.62800000000004</v>
      </c>
      <c r="D9" s="37">
        <v>162.428</v>
      </c>
      <c r="E9" s="37"/>
      <c r="F9" s="40">
        <f t="shared" si="1"/>
        <v>962.66199999999992</v>
      </c>
      <c r="G9" s="37">
        <v>796.62699999999995</v>
      </c>
      <c r="H9" s="37">
        <v>166.035</v>
      </c>
      <c r="I9" s="37">
        <v>0</v>
      </c>
    </row>
    <row r="10" spans="1:9" x14ac:dyDescent="0.2">
      <c r="A10" s="20" t="s">
        <v>9</v>
      </c>
      <c r="B10" s="40">
        <f t="shared" si="0"/>
        <v>1974.0639999999999</v>
      </c>
      <c r="C10" s="37">
        <v>1440.03</v>
      </c>
      <c r="D10" s="37">
        <v>534.03399999999999</v>
      </c>
      <c r="E10" s="37"/>
      <c r="F10" s="40">
        <f t="shared" si="1"/>
        <v>1386.5320000000002</v>
      </c>
      <c r="G10" s="37">
        <v>906.94100000000003</v>
      </c>
      <c r="H10" s="37">
        <v>479.59100000000001</v>
      </c>
      <c r="I10" s="37">
        <v>0</v>
      </c>
    </row>
    <row r="11" spans="1:9" x14ac:dyDescent="0.2">
      <c r="A11" s="20" t="s">
        <v>10</v>
      </c>
      <c r="B11" s="40">
        <f t="shared" si="0"/>
        <v>1069.134</v>
      </c>
      <c r="C11" s="37">
        <v>1014.134</v>
      </c>
      <c r="D11" s="37">
        <v>55</v>
      </c>
      <c r="E11" s="37"/>
      <c r="F11" s="40">
        <f t="shared" si="1"/>
        <v>1109.402</v>
      </c>
      <c r="G11" s="37">
        <v>1014.134</v>
      </c>
      <c r="H11" s="37">
        <v>95.268000000000001</v>
      </c>
      <c r="I11" s="37">
        <v>0</v>
      </c>
    </row>
    <row r="12" spans="1:9" x14ac:dyDescent="0.2">
      <c r="A12" s="20" t="s">
        <v>11</v>
      </c>
      <c r="B12" s="40">
        <f t="shared" si="0"/>
        <v>1111.2280000000001</v>
      </c>
      <c r="C12" s="37">
        <v>883.11</v>
      </c>
      <c r="D12" s="37">
        <v>228.11799999999999</v>
      </c>
      <c r="E12" s="37"/>
      <c r="F12" s="40">
        <f t="shared" si="1"/>
        <v>1115.327</v>
      </c>
      <c r="G12" s="37">
        <v>883.11</v>
      </c>
      <c r="H12" s="37">
        <v>232.21700000000001</v>
      </c>
      <c r="I12" s="37">
        <v>0</v>
      </c>
    </row>
    <row r="13" spans="1:9" x14ac:dyDescent="0.2">
      <c r="A13" s="20" t="s">
        <v>12</v>
      </c>
      <c r="B13" s="40">
        <f t="shared" si="0"/>
        <v>387.50099999999998</v>
      </c>
      <c r="C13" s="37">
        <v>321.50099999999998</v>
      </c>
      <c r="D13" s="37">
        <v>66</v>
      </c>
      <c r="E13" s="37"/>
      <c r="F13" s="40">
        <f t="shared" si="1"/>
        <v>216.90100000000001</v>
      </c>
      <c r="G13" s="37">
        <v>32.100999999999999</v>
      </c>
      <c r="H13" s="37">
        <v>184.8</v>
      </c>
      <c r="I13" s="37">
        <v>0</v>
      </c>
    </row>
    <row r="14" spans="1:9" x14ac:dyDescent="0.2">
      <c r="A14" s="20" t="s">
        <v>13</v>
      </c>
      <c r="B14" s="40">
        <f t="shared" si="0"/>
        <v>25.331</v>
      </c>
      <c r="C14" s="88">
        <v>0</v>
      </c>
      <c r="D14" s="37">
        <v>25.331</v>
      </c>
      <c r="E14" s="37"/>
      <c r="F14" s="40">
        <f t="shared" si="1"/>
        <v>28.129000000000001</v>
      </c>
      <c r="G14" s="37">
        <v>0</v>
      </c>
      <c r="H14" s="37">
        <v>28.129000000000001</v>
      </c>
      <c r="I14" s="37">
        <v>0</v>
      </c>
    </row>
    <row r="15" spans="1:9" x14ac:dyDescent="0.2">
      <c r="A15" s="20" t="s">
        <v>14</v>
      </c>
      <c r="B15" s="40">
        <f t="shared" si="0"/>
        <v>1011.8670000000001</v>
      </c>
      <c r="C15" s="37">
        <v>892.20500000000004</v>
      </c>
      <c r="D15" s="37">
        <v>119.66200000000001</v>
      </c>
      <c r="E15" s="37"/>
      <c r="F15" s="40">
        <f t="shared" si="1"/>
        <v>1950.6219999999998</v>
      </c>
      <c r="G15" s="38">
        <v>1870.569</v>
      </c>
      <c r="H15" s="38">
        <v>80.052999999999997</v>
      </c>
      <c r="I15" s="37">
        <v>0</v>
      </c>
    </row>
    <row r="16" spans="1:9" x14ac:dyDescent="0.2">
      <c r="A16" s="20" t="s">
        <v>15</v>
      </c>
      <c r="B16" s="40">
        <f t="shared" si="0"/>
        <v>1919.384</v>
      </c>
      <c r="C16" s="37">
        <v>959.55600000000004</v>
      </c>
      <c r="D16" s="37">
        <v>959.82799999999997</v>
      </c>
      <c r="E16" s="37"/>
      <c r="F16" s="40">
        <f t="shared" si="1"/>
        <v>1833.424</v>
      </c>
      <c r="G16" s="38">
        <v>959.55799999999999</v>
      </c>
      <c r="H16" s="38">
        <v>873.86599999999999</v>
      </c>
      <c r="I16" s="37">
        <v>0</v>
      </c>
    </row>
    <row r="17" spans="1:20" ht="14.25" x14ac:dyDescent="0.2">
      <c r="A17" s="23" t="s">
        <v>221</v>
      </c>
      <c r="B17" s="39">
        <f>SUM(B2:B16)</f>
        <v>13071.347000000003</v>
      </c>
      <c r="C17" s="39">
        <f t="shared" ref="C17:F17" si="2">SUM(C2:C16)</f>
        <v>10325.266</v>
      </c>
      <c r="D17" s="39">
        <f t="shared" si="2"/>
        <v>2746.0809999999997</v>
      </c>
      <c r="E17" s="39">
        <f t="shared" si="2"/>
        <v>0</v>
      </c>
      <c r="F17" s="39">
        <f t="shared" si="2"/>
        <v>13301.166000000001</v>
      </c>
      <c r="G17" s="39">
        <f t="shared" ref="G17:I17" si="3">SUM(G2:G16)</f>
        <v>10053.968000000001</v>
      </c>
      <c r="H17" s="39">
        <f t="shared" si="3"/>
        <v>3247.1980000000003</v>
      </c>
      <c r="I17" s="39">
        <f t="shared" si="3"/>
        <v>0</v>
      </c>
    </row>
    <row r="18" spans="1:20" x14ac:dyDescent="0.2">
      <c r="A18" s="20" t="s">
        <v>16</v>
      </c>
      <c r="B18" s="40">
        <f t="shared" ref="B18:B45" si="4">C18+D18+E18</f>
        <v>1498.799</v>
      </c>
      <c r="C18" s="37">
        <v>628.95799999999997</v>
      </c>
      <c r="D18" s="37">
        <v>869.84100000000001</v>
      </c>
      <c r="E18" s="37"/>
      <c r="F18" s="40">
        <f t="shared" ref="F18:F45" si="5">G18+H18+I18</f>
        <v>1512.2080000000001</v>
      </c>
      <c r="G18" s="38">
        <v>628.95799999999997</v>
      </c>
      <c r="H18" s="38">
        <v>883.25</v>
      </c>
      <c r="I18" s="37">
        <v>0</v>
      </c>
    </row>
    <row r="19" spans="1:20" x14ac:dyDescent="0.2">
      <c r="A19" s="20" t="s">
        <v>17</v>
      </c>
      <c r="B19" s="40">
        <f t="shared" si="4"/>
        <v>64</v>
      </c>
      <c r="C19" s="37">
        <v>54</v>
      </c>
      <c r="D19" s="37">
        <v>10</v>
      </c>
      <c r="E19" s="37"/>
      <c r="F19" s="40">
        <f t="shared" si="5"/>
        <v>257.66500000000002</v>
      </c>
      <c r="G19" s="38">
        <v>215.94900000000001</v>
      </c>
      <c r="H19" s="38">
        <v>41.716000000000001</v>
      </c>
      <c r="I19" s="37">
        <v>0</v>
      </c>
    </row>
    <row r="20" spans="1:20" x14ac:dyDescent="0.2">
      <c r="A20" s="20" t="s">
        <v>18</v>
      </c>
      <c r="B20" s="40">
        <f t="shared" si="4"/>
        <v>883.10199999999998</v>
      </c>
      <c r="C20" s="37">
        <v>487.262</v>
      </c>
      <c r="D20" s="37">
        <v>395.84</v>
      </c>
      <c r="E20" s="37"/>
      <c r="F20" s="40">
        <f t="shared" si="5"/>
        <v>929.28800000000001</v>
      </c>
      <c r="G20" s="38">
        <v>487.262</v>
      </c>
      <c r="H20" s="38">
        <v>442.02600000000001</v>
      </c>
      <c r="I20" s="37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s="20" t="s">
        <v>19</v>
      </c>
      <c r="B21" s="40">
        <f t="shared" si="4"/>
        <v>1450.24</v>
      </c>
      <c r="C21" s="37">
        <v>788.06200000000001</v>
      </c>
      <c r="D21" s="37">
        <v>658.33399999999995</v>
      </c>
      <c r="E21" s="37">
        <v>3.8439999999999999</v>
      </c>
      <c r="F21" s="40">
        <f t="shared" si="5"/>
        <v>1351.56</v>
      </c>
      <c r="G21" s="38">
        <v>788.06100000000004</v>
      </c>
      <c r="H21" s="38">
        <v>555.68700000000001</v>
      </c>
      <c r="I21" s="38">
        <v>7.8120000000000003</v>
      </c>
    </row>
    <row r="22" spans="1:20" x14ac:dyDescent="0.2">
      <c r="A22" s="20" t="s">
        <v>20</v>
      </c>
      <c r="B22" s="40">
        <f t="shared" si="4"/>
        <v>975.476</v>
      </c>
      <c r="C22" s="37">
        <v>690.82799999999997</v>
      </c>
      <c r="D22" s="37">
        <v>284.64800000000002</v>
      </c>
      <c r="E22" s="37"/>
      <c r="F22" s="40">
        <f t="shared" si="5"/>
        <v>962.94299999999998</v>
      </c>
      <c r="G22" s="38">
        <v>690.827</v>
      </c>
      <c r="H22" s="38">
        <v>272.11599999999999</v>
      </c>
      <c r="I22" s="37">
        <v>0</v>
      </c>
    </row>
    <row r="23" spans="1:20" x14ac:dyDescent="0.2">
      <c r="A23" s="20" t="s">
        <v>21</v>
      </c>
      <c r="B23" s="40">
        <f t="shared" si="4"/>
        <v>1107.431</v>
      </c>
      <c r="C23" s="37">
        <v>878.45</v>
      </c>
      <c r="D23" s="37">
        <v>228.98099999999999</v>
      </c>
      <c r="E23" s="37"/>
      <c r="F23" s="40">
        <f t="shared" si="5"/>
        <v>1118.3620000000001</v>
      </c>
      <c r="G23" s="38">
        <v>878.45</v>
      </c>
      <c r="H23" s="38">
        <v>239.91200000000001</v>
      </c>
      <c r="I23" s="37">
        <v>0</v>
      </c>
    </row>
    <row r="24" spans="1:20" x14ac:dyDescent="0.2">
      <c r="A24" s="20" t="s">
        <v>22</v>
      </c>
      <c r="B24" s="40">
        <f t="shared" si="4"/>
        <v>1256.558</v>
      </c>
      <c r="C24" s="37">
        <v>716.61800000000005</v>
      </c>
      <c r="D24" s="37">
        <v>539.94000000000005</v>
      </c>
      <c r="E24" s="37"/>
      <c r="F24" s="40">
        <f t="shared" si="5"/>
        <v>1456.915</v>
      </c>
      <c r="G24" s="38">
        <v>716.61800000000005</v>
      </c>
      <c r="H24" s="38">
        <v>740.29700000000003</v>
      </c>
      <c r="I24" s="37">
        <v>0</v>
      </c>
    </row>
    <row r="25" spans="1:20" x14ac:dyDescent="0.2">
      <c r="A25" s="20" t="s">
        <v>23</v>
      </c>
      <c r="B25" s="40">
        <f t="shared" si="4"/>
        <v>1164.575</v>
      </c>
      <c r="C25" s="37">
        <v>928.80600000000004</v>
      </c>
      <c r="D25" s="37">
        <v>235.76900000000001</v>
      </c>
      <c r="E25" s="37"/>
      <c r="F25" s="40">
        <f t="shared" si="5"/>
        <v>1180.24</v>
      </c>
      <c r="G25" s="38">
        <v>928.80600000000004</v>
      </c>
      <c r="H25" s="38">
        <v>251.434</v>
      </c>
      <c r="I25" s="37">
        <v>0</v>
      </c>
    </row>
    <row r="26" spans="1:20" x14ac:dyDescent="0.2">
      <c r="A26" s="20" t="s">
        <v>24</v>
      </c>
      <c r="B26" s="40">
        <f t="shared" si="4"/>
        <v>757.78599999999994</v>
      </c>
      <c r="C26" s="37">
        <v>621.28599999999994</v>
      </c>
      <c r="D26" s="37">
        <v>136.5</v>
      </c>
      <c r="E26" s="37"/>
      <c r="F26" s="40">
        <f t="shared" si="5"/>
        <v>804.173</v>
      </c>
      <c r="G26" s="38">
        <v>663.99699999999996</v>
      </c>
      <c r="H26" s="38">
        <v>140.17599999999999</v>
      </c>
      <c r="I26" s="37">
        <v>0</v>
      </c>
    </row>
    <row r="27" spans="1:20" x14ac:dyDescent="0.2">
      <c r="A27" s="20" t="s">
        <v>25</v>
      </c>
      <c r="B27" s="40">
        <f t="shared" si="4"/>
        <v>328.37799999999999</v>
      </c>
      <c r="C27" s="37">
        <v>0</v>
      </c>
      <c r="D27" s="37">
        <v>328.37799999999999</v>
      </c>
      <c r="E27" s="37"/>
      <c r="F27" s="40">
        <f t="shared" si="5"/>
        <v>327.67599999999999</v>
      </c>
      <c r="G27" s="38">
        <v>0</v>
      </c>
      <c r="H27" s="38">
        <v>327.67599999999999</v>
      </c>
      <c r="I27" s="37">
        <v>0</v>
      </c>
    </row>
    <row r="28" spans="1:20" x14ac:dyDescent="0.2">
      <c r="A28" s="20" t="s">
        <v>26</v>
      </c>
      <c r="B28" s="40">
        <f t="shared" si="4"/>
        <v>827.57500000000005</v>
      </c>
      <c r="C28" s="37">
        <v>827.57500000000005</v>
      </c>
      <c r="D28" s="37">
        <v>0</v>
      </c>
      <c r="E28" s="37"/>
      <c r="F28" s="40">
        <f t="shared" si="5"/>
        <v>827.57500000000005</v>
      </c>
      <c r="G28" s="38">
        <v>827.57500000000005</v>
      </c>
      <c r="H28" s="38">
        <v>0</v>
      </c>
      <c r="I28" s="37">
        <v>0</v>
      </c>
    </row>
    <row r="29" spans="1:20" x14ac:dyDescent="0.2">
      <c r="A29" s="20" t="s">
        <v>27</v>
      </c>
      <c r="B29" s="40">
        <f t="shared" si="4"/>
        <v>4208.2659999999996</v>
      </c>
      <c r="C29" s="37">
        <v>1074.4079999999999</v>
      </c>
      <c r="D29" s="37">
        <v>3133.8580000000002</v>
      </c>
      <c r="E29" s="37"/>
      <c r="F29" s="40">
        <f t="shared" si="5"/>
        <v>4127.5920000000006</v>
      </c>
      <c r="G29" s="38">
        <v>1074.4090000000001</v>
      </c>
      <c r="H29" s="38">
        <v>3053.183</v>
      </c>
      <c r="I29" s="37">
        <v>0</v>
      </c>
    </row>
    <row r="30" spans="1:20" x14ac:dyDescent="0.2">
      <c r="A30" s="20" t="s">
        <v>28</v>
      </c>
      <c r="B30" s="40">
        <f t="shared" si="4"/>
        <v>380</v>
      </c>
      <c r="C30" s="37">
        <v>0</v>
      </c>
      <c r="D30" s="37">
        <v>380</v>
      </c>
      <c r="E30" s="37"/>
      <c r="F30" s="40">
        <f t="shared" si="5"/>
        <v>443.45499999999998</v>
      </c>
      <c r="G30" s="38">
        <v>0</v>
      </c>
      <c r="H30" s="38">
        <v>443.45499999999998</v>
      </c>
      <c r="I30" s="37">
        <v>0</v>
      </c>
    </row>
    <row r="31" spans="1:20" x14ac:dyDescent="0.2">
      <c r="A31" s="21" t="s">
        <v>29</v>
      </c>
      <c r="B31" s="40">
        <f t="shared" si="4"/>
        <v>286.19900000000001</v>
      </c>
      <c r="C31" s="37">
        <v>0</v>
      </c>
      <c r="D31" s="37">
        <v>286.19900000000001</v>
      </c>
      <c r="E31" s="37"/>
      <c r="F31" s="40">
        <f t="shared" si="5"/>
        <v>293.27699999999999</v>
      </c>
      <c r="G31" s="38">
        <v>0</v>
      </c>
      <c r="H31" s="38">
        <v>293.27699999999999</v>
      </c>
      <c r="I31" s="37">
        <v>0</v>
      </c>
    </row>
    <row r="32" spans="1:20" x14ac:dyDescent="0.2">
      <c r="A32" s="20" t="s">
        <v>30</v>
      </c>
      <c r="B32" s="40">
        <f t="shared" si="4"/>
        <v>367.00799999999998</v>
      </c>
      <c r="C32" s="37">
        <v>327.49599999999998</v>
      </c>
      <c r="D32" s="37">
        <v>39.512</v>
      </c>
      <c r="E32" s="37"/>
      <c r="F32" s="40">
        <f t="shared" si="5"/>
        <v>367.74</v>
      </c>
      <c r="G32" s="38">
        <v>327.49599999999998</v>
      </c>
      <c r="H32" s="38">
        <v>40.244</v>
      </c>
      <c r="I32" s="37">
        <v>0</v>
      </c>
    </row>
    <row r="33" spans="1:9" x14ac:dyDescent="0.2">
      <c r="A33" s="20" t="s">
        <v>31</v>
      </c>
      <c r="B33" s="40">
        <f t="shared" si="4"/>
        <v>444.10599999999999</v>
      </c>
      <c r="C33" s="37">
        <v>388.154</v>
      </c>
      <c r="D33" s="37">
        <v>55.951999999999998</v>
      </c>
      <c r="E33" s="37"/>
      <c r="F33" s="40">
        <f t="shared" si="5"/>
        <v>419.29399999999998</v>
      </c>
      <c r="G33" s="38">
        <v>388.154</v>
      </c>
      <c r="H33" s="38">
        <v>31.14</v>
      </c>
      <c r="I33" s="37">
        <v>0</v>
      </c>
    </row>
    <row r="34" spans="1:9" x14ac:dyDescent="0.2">
      <c r="A34" s="20" t="s">
        <v>32</v>
      </c>
      <c r="B34" s="40">
        <f t="shared" si="4"/>
        <v>616.399</v>
      </c>
      <c r="C34" s="37">
        <v>591.59699999999998</v>
      </c>
      <c r="D34" s="37">
        <v>24.802</v>
      </c>
      <c r="E34" s="37"/>
      <c r="F34" s="40">
        <f t="shared" si="5"/>
        <v>620.00299999999993</v>
      </c>
      <c r="G34" s="38">
        <v>591.59699999999998</v>
      </c>
      <c r="H34" s="38">
        <v>28.405999999999999</v>
      </c>
      <c r="I34" s="37">
        <v>0</v>
      </c>
    </row>
    <row r="35" spans="1:9" x14ac:dyDescent="0.2">
      <c r="A35" s="20" t="s">
        <v>33</v>
      </c>
      <c r="B35" s="40">
        <f t="shared" si="4"/>
        <v>1198.2280000000001</v>
      </c>
      <c r="C35" s="37">
        <v>670.524</v>
      </c>
      <c r="D35" s="37">
        <v>527.70399999999995</v>
      </c>
      <c r="E35" s="37"/>
      <c r="F35" s="40">
        <f t="shared" si="5"/>
        <v>1207.693</v>
      </c>
      <c r="G35" s="38">
        <v>670.52300000000002</v>
      </c>
      <c r="H35" s="38">
        <v>537.16999999999996</v>
      </c>
      <c r="I35" s="37">
        <v>0</v>
      </c>
    </row>
    <row r="36" spans="1:9" x14ac:dyDescent="0.2">
      <c r="A36" s="21" t="s">
        <v>34</v>
      </c>
      <c r="B36" s="40">
        <f t="shared" si="4"/>
        <v>1243.1849999999999</v>
      </c>
      <c r="C36" s="37">
        <v>781.00800000000004</v>
      </c>
      <c r="D36" s="37">
        <v>462.17700000000002</v>
      </c>
      <c r="E36" s="37"/>
      <c r="F36" s="40">
        <f t="shared" si="5"/>
        <v>1250.444</v>
      </c>
      <c r="G36" s="38">
        <v>781.00599999999997</v>
      </c>
      <c r="H36" s="38">
        <v>469.43799999999999</v>
      </c>
      <c r="I36" s="37">
        <v>0</v>
      </c>
    </row>
    <row r="37" spans="1:9" x14ac:dyDescent="0.2">
      <c r="A37" s="20" t="s">
        <v>35</v>
      </c>
      <c r="B37" s="40">
        <f t="shared" si="4"/>
        <v>691.55700000000002</v>
      </c>
      <c r="C37" s="37">
        <v>488.65699999999998</v>
      </c>
      <c r="D37" s="37">
        <v>202.9</v>
      </c>
      <c r="E37" s="37"/>
      <c r="F37" s="40">
        <f t="shared" si="5"/>
        <v>670.10799999999995</v>
      </c>
      <c r="G37" s="38">
        <v>488.65699999999998</v>
      </c>
      <c r="H37" s="38">
        <v>181.45099999999999</v>
      </c>
      <c r="I37" s="37">
        <v>0</v>
      </c>
    </row>
    <row r="38" spans="1:9" x14ac:dyDescent="0.2">
      <c r="A38" s="20" t="s">
        <v>36</v>
      </c>
      <c r="B38" s="40">
        <f t="shared" si="4"/>
        <v>1237.95</v>
      </c>
      <c r="C38" s="37">
        <v>769.02300000000002</v>
      </c>
      <c r="D38" s="37">
        <v>468.92700000000002</v>
      </c>
      <c r="E38" s="37"/>
      <c r="F38" s="40">
        <f t="shared" si="5"/>
        <v>1251.2909999999999</v>
      </c>
      <c r="G38" s="38">
        <v>769.02300000000002</v>
      </c>
      <c r="H38" s="38">
        <v>482.26799999999997</v>
      </c>
      <c r="I38" s="37">
        <v>0</v>
      </c>
    </row>
    <row r="39" spans="1:9" x14ac:dyDescent="0.2">
      <c r="A39" s="20" t="s">
        <v>37</v>
      </c>
      <c r="B39" s="40">
        <f t="shared" si="4"/>
        <v>1200.604</v>
      </c>
      <c r="C39" s="37">
        <v>724.79200000000003</v>
      </c>
      <c r="D39" s="37">
        <v>475.81200000000001</v>
      </c>
      <c r="E39" s="37"/>
      <c r="F39" s="40">
        <f t="shared" si="5"/>
        <v>911.59400000000005</v>
      </c>
      <c r="G39" s="38">
        <v>432.63400000000001</v>
      </c>
      <c r="H39" s="38">
        <v>478.96</v>
      </c>
      <c r="I39" s="37">
        <v>0</v>
      </c>
    </row>
    <row r="40" spans="1:9" x14ac:dyDescent="0.2">
      <c r="A40" s="20" t="s">
        <v>38</v>
      </c>
      <c r="B40" s="40">
        <f t="shared" si="4"/>
        <v>1371.9749999999999</v>
      </c>
      <c r="C40" s="37">
        <v>1023.2859999999999</v>
      </c>
      <c r="D40" s="37">
        <v>348.68900000000002</v>
      </c>
      <c r="E40" s="37"/>
      <c r="F40" s="40">
        <f t="shared" si="5"/>
        <v>1355.3709999999999</v>
      </c>
      <c r="G40" s="38">
        <v>1023.2859999999999</v>
      </c>
      <c r="H40" s="38">
        <v>332.08499999999998</v>
      </c>
      <c r="I40" s="37">
        <v>0</v>
      </c>
    </row>
    <row r="41" spans="1:9" x14ac:dyDescent="0.2">
      <c r="A41" s="20" t="s">
        <v>39</v>
      </c>
      <c r="B41" s="40">
        <f t="shared" si="4"/>
        <v>596.95299999999997</v>
      </c>
      <c r="C41" s="37">
        <v>363.786</v>
      </c>
      <c r="D41" s="37">
        <v>233.167</v>
      </c>
      <c r="E41" s="37"/>
      <c r="F41" s="40">
        <f t="shared" si="5"/>
        <v>612.35300000000007</v>
      </c>
      <c r="G41" s="38">
        <v>363.786</v>
      </c>
      <c r="H41" s="38">
        <v>248.56700000000001</v>
      </c>
      <c r="I41" s="37">
        <v>0</v>
      </c>
    </row>
    <row r="42" spans="1:9" x14ac:dyDescent="0.2">
      <c r="A42" s="21" t="s">
        <v>40</v>
      </c>
      <c r="B42" s="40">
        <f t="shared" si="4"/>
        <v>1147.4560000000001</v>
      </c>
      <c r="C42" s="37">
        <v>744.84</v>
      </c>
      <c r="D42" s="37">
        <v>402.61599999999999</v>
      </c>
      <c r="E42" s="37"/>
      <c r="F42" s="40">
        <f t="shared" si="5"/>
        <v>1161.759</v>
      </c>
      <c r="G42" s="38">
        <v>744.83900000000006</v>
      </c>
      <c r="H42" s="38">
        <v>416.92</v>
      </c>
      <c r="I42" s="37">
        <v>0</v>
      </c>
    </row>
    <row r="43" spans="1:9" x14ac:dyDescent="0.2">
      <c r="A43" s="20" t="s">
        <v>41</v>
      </c>
      <c r="B43" s="40">
        <f t="shared" si="4"/>
        <v>1015.1849999999999</v>
      </c>
      <c r="C43" s="37">
        <v>379.10399999999998</v>
      </c>
      <c r="D43" s="37">
        <v>636.08100000000002</v>
      </c>
      <c r="E43" s="37"/>
      <c r="F43" s="40">
        <f t="shared" si="5"/>
        <v>1008.3520000000001</v>
      </c>
      <c r="G43" s="38">
        <v>379.10399999999998</v>
      </c>
      <c r="H43" s="38">
        <v>629.24800000000005</v>
      </c>
      <c r="I43" s="37">
        <v>0</v>
      </c>
    </row>
    <row r="44" spans="1:9" x14ac:dyDescent="0.2">
      <c r="A44" s="20" t="s">
        <v>42</v>
      </c>
      <c r="B44" s="40">
        <f t="shared" si="4"/>
        <v>505.12700000000001</v>
      </c>
      <c r="C44" s="37">
        <v>393.37900000000002</v>
      </c>
      <c r="D44" s="37">
        <v>111.748</v>
      </c>
      <c r="E44" s="37"/>
      <c r="F44" s="40">
        <f t="shared" si="5"/>
        <v>501.50800000000004</v>
      </c>
      <c r="G44" s="38">
        <v>393.37900000000002</v>
      </c>
      <c r="H44" s="38">
        <v>108.129</v>
      </c>
      <c r="I44" s="37">
        <v>0</v>
      </c>
    </row>
    <row r="45" spans="1:9" x14ac:dyDescent="0.2">
      <c r="A45" s="20" t="s">
        <v>43</v>
      </c>
      <c r="B45" s="40">
        <f t="shared" si="4"/>
        <v>443.92899999999997</v>
      </c>
      <c r="C45" s="37">
        <v>312.19299999999998</v>
      </c>
      <c r="D45" s="37">
        <v>131.73599999999999</v>
      </c>
      <c r="E45" s="37"/>
      <c r="F45" s="40">
        <f t="shared" si="5"/>
        <v>442.21699999999998</v>
      </c>
      <c r="G45" s="38">
        <v>312.19299999999998</v>
      </c>
      <c r="H45" s="38">
        <v>130.024</v>
      </c>
      <c r="I45" s="37">
        <v>0</v>
      </c>
    </row>
    <row r="46" spans="1:9" ht="14.25" x14ac:dyDescent="0.2">
      <c r="A46" s="23" t="s">
        <v>222</v>
      </c>
      <c r="B46" s="39">
        <f t="shared" ref="B46:F46" si="6">SUM(B18:B45)</f>
        <v>27268.047000000006</v>
      </c>
      <c r="C46" s="39">
        <f t="shared" si="6"/>
        <v>15654.091999999997</v>
      </c>
      <c r="D46" s="39">
        <f t="shared" si="6"/>
        <v>11610.110999999999</v>
      </c>
      <c r="E46" s="39">
        <f t="shared" si="6"/>
        <v>3.8439999999999999</v>
      </c>
      <c r="F46" s="39">
        <f t="shared" si="6"/>
        <v>27372.655999999999</v>
      </c>
      <c r="G46" s="39">
        <f t="shared" ref="G46:I46" si="7">SUM(G18:G45)</f>
        <v>15566.588999999996</v>
      </c>
      <c r="H46" s="39">
        <f t="shared" si="7"/>
        <v>11798.254999999997</v>
      </c>
      <c r="I46" s="39">
        <f t="shared" si="7"/>
        <v>7.8120000000000003</v>
      </c>
    </row>
    <row r="47" spans="1:9" x14ac:dyDescent="0.25">
      <c r="A47" s="20" t="s">
        <v>44</v>
      </c>
      <c r="B47" s="40">
        <f t="shared" ref="B47:B63" si="8">C47+D47+E47</f>
        <v>1009.5780000000001</v>
      </c>
      <c r="C47" s="37">
        <v>661.28200000000004</v>
      </c>
      <c r="D47" s="37">
        <v>345.44400000000002</v>
      </c>
      <c r="E47" s="37">
        <v>2.8519999999999999</v>
      </c>
      <c r="F47" s="40">
        <f t="shared" ref="F47:F63" si="9">G47+H47+I47</f>
        <v>1023.0250000000001</v>
      </c>
      <c r="G47" s="18">
        <v>661.28200000000004</v>
      </c>
      <c r="H47" s="18">
        <v>360.27100000000002</v>
      </c>
      <c r="I47" s="18">
        <v>1.472</v>
      </c>
    </row>
    <row r="48" spans="1:9" x14ac:dyDescent="0.2">
      <c r="A48" s="20" t="s">
        <v>45</v>
      </c>
      <c r="B48" s="40">
        <f t="shared" si="8"/>
        <v>542.06200000000001</v>
      </c>
      <c r="C48" s="37">
        <v>443.56400000000002</v>
      </c>
      <c r="D48" s="37">
        <v>98.498000000000005</v>
      </c>
      <c r="E48" s="37"/>
      <c r="F48" s="40">
        <f t="shared" si="9"/>
        <v>543.76400000000001</v>
      </c>
      <c r="G48" s="38">
        <v>443.56400000000002</v>
      </c>
      <c r="H48" s="38">
        <v>100.2</v>
      </c>
      <c r="I48" s="37">
        <v>0</v>
      </c>
    </row>
    <row r="49" spans="1:9" x14ac:dyDescent="0.2">
      <c r="A49" s="20" t="s">
        <v>154</v>
      </c>
      <c r="B49" s="40">
        <f t="shared" si="8"/>
        <v>34292.54</v>
      </c>
      <c r="C49" s="37">
        <v>1174.046</v>
      </c>
      <c r="D49" s="37">
        <v>33117.101999999999</v>
      </c>
      <c r="E49" s="37">
        <v>1.3919999999999999</v>
      </c>
      <c r="F49" s="40">
        <f t="shared" si="9"/>
        <v>14999.963</v>
      </c>
      <c r="G49" s="38">
        <v>1174.046</v>
      </c>
      <c r="H49" s="38">
        <v>13824.525</v>
      </c>
      <c r="I49" s="38">
        <v>1.3919999999999999</v>
      </c>
    </row>
    <row r="50" spans="1:9" x14ac:dyDescent="0.2">
      <c r="A50" s="20" t="s">
        <v>46</v>
      </c>
      <c r="B50" s="40">
        <f t="shared" si="8"/>
        <v>480.053</v>
      </c>
      <c r="C50" s="37">
        <v>470.91800000000001</v>
      </c>
      <c r="D50" s="37">
        <v>9.1349999999999998</v>
      </c>
      <c r="E50" s="37"/>
      <c r="F50" s="40">
        <f t="shared" si="9"/>
        <v>561.02300000000002</v>
      </c>
      <c r="G50" s="38">
        <v>540.73900000000003</v>
      </c>
      <c r="H50" s="38">
        <v>13.156000000000001</v>
      </c>
      <c r="I50" s="38">
        <v>7.1280000000000001</v>
      </c>
    </row>
    <row r="51" spans="1:9" x14ac:dyDescent="0.2">
      <c r="A51" s="20" t="s">
        <v>47</v>
      </c>
      <c r="B51" s="40">
        <f t="shared" si="8"/>
        <v>954.96</v>
      </c>
      <c r="C51" s="37">
        <v>857.42399999999998</v>
      </c>
      <c r="D51" s="37">
        <v>97.536000000000001</v>
      </c>
      <c r="E51" s="37"/>
      <c r="F51" s="40">
        <f t="shared" si="9"/>
        <v>485.27299999999997</v>
      </c>
      <c r="G51" s="38">
        <v>428.71199999999999</v>
      </c>
      <c r="H51" s="38">
        <v>56.561</v>
      </c>
      <c r="I51" s="37">
        <v>0</v>
      </c>
    </row>
    <row r="52" spans="1:9" x14ac:dyDescent="0.2">
      <c r="A52" s="20" t="s">
        <v>48</v>
      </c>
      <c r="B52" s="40">
        <f t="shared" si="8"/>
        <v>693.67100000000005</v>
      </c>
      <c r="C52" s="37">
        <v>343.09</v>
      </c>
      <c r="D52" s="37">
        <v>350.58100000000002</v>
      </c>
      <c r="E52" s="37"/>
      <c r="F52" s="40">
        <f t="shared" si="9"/>
        <v>1134.673</v>
      </c>
      <c r="G52" s="38">
        <v>756.16399999999999</v>
      </c>
      <c r="H52" s="38">
        <v>378.50900000000001</v>
      </c>
      <c r="I52" s="37">
        <v>0</v>
      </c>
    </row>
    <row r="53" spans="1:9" x14ac:dyDescent="0.2">
      <c r="A53" s="20" t="s">
        <v>213</v>
      </c>
      <c r="B53" s="40">
        <f t="shared" si="8"/>
        <v>19286.436000000002</v>
      </c>
      <c r="C53" s="37">
        <v>1215.9349999999999</v>
      </c>
      <c r="D53" s="37">
        <v>18070.501</v>
      </c>
      <c r="E53" s="37"/>
      <c r="F53" s="40">
        <f t="shared" si="9"/>
        <v>18162.074000000001</v>
      </c>
      <c r="G53" s="38">
        <v>0</v>
      </c>
      <c r="H53" s="38">
        <v>18162.074000000001</v>
      </c>
      <c r="I53" s="38">
        <v>0</v>
      </c>
    </row>
    <row r="54" spans="1:9" x14ac:dyDescent="0.2">
      <c r="A54" s="20" t="s">
        <v>49</v>
      </c>
      <c r="B54" s="40">
        <f t="shared" si="8"/>
        <v>421.69100000000003</v>
      </c>
      <c r="C54" s="37">
        <v>406.08800000000002</v>
      </c>
      <c r="D54" s="37">
        <v>15.603</v>
      </c>
      <c r="E54" s="37"/>
      <c r="F54" s="40">
        <f t="shared" si="9"/>
        <v>421.91400000000004</v>
      </c>
      <c r="G54" s="38">
        <v>406.08800000000002</v>
      </c>
      <c r="H54" s="38">
        <v>15.826000000000001</v>
      </c>
      <c r="I54" s="37">
        <v>0</v>
      </c>
    </row>
    <row r="55" spans="1:9" x14ac:dyDescent="0.2">
      <c r="A55" s="20" t="s">
        <v>50</v>
      </c>
      <c r="B55" s="40">
        <f t="shared" si="8"/>
        <v>2344.4290000000001</v>
      </c>
      <c r="C55" s="37">
        <v>599.00900000000001</v>
      </c>
      <c r="D55" s="37">
        <v>1745.42</v>
      </c>
      <c r="E55" s="37"/>
      <c r="F55" s="40">
        <f t="shared" si="9"/>
        <v>1800.1610000000001</v>
      </c>
      <c r="G55" s="38">
        <v>599.00900000000001</v>
      </c>
      <c r="H55" s="38">
        <v>1201.152</v>
      </c>
      <c r="I55" s="37">
        <v>0</v>
      </c>
    </row>
    <row r="56" spans="1:9" x14ac:dyDescent="0.2">
      <c r="A56" s="20" t="s">
        <v>51</v>
      </c>
      <c r="B56" s="40">
        <f t="shared" si="8"/>
        <v>447.29199999999997</v>
      </c>
      <c r="C56" s="37">
        <v>375.79199999999997</v>
      </c>
      <c r="D56" s="37">
        <v>71.5</v>
      </c>
      <c r="E56" s="37"/>
      <c r="F56" s="40">
        <f t="shared" si="9"/>
        <v>458.32099999999997</v>
      </c>
      <c r="G56" s="38">
        <v>375.79199999999997</v>
      </c>
      <c r="H56" s="38">
        <v>82.528999999999996</v>
      </c>
      <c r="I56" s="37">
        <v>0</v>
      </c>
    </row>
    <row r="57" spans="1:9" x14ac:dyDescent="0.2">
      <c r="A57" s="20" t="s">
        <v>52</v>
      </c>
      <c r="B57" s="40">
        <f t="shared" si="8"/>
        <v>1513.722</v>
      </c>
      <c r="C57" s="37">
        <v>0</v>
      </c>
      <c r="D57" s="37">
        <v>1510.87</v>
      </c>
      <c r="E57" s="37">
        <v>2.8519999999999999</v>
      </c>
      <c r="F57" s="40">
        <f t="shared" si="9"/>
        <v>1484.067</v>
      </c>
      <c r="G57" s="38">
        <v>0</v>
      </c>
      <c r="H57" s="38">
        <v>1481.2149999999999</v>
      </c>
      <c r="I57" s="38">
        <v>2.8519999999999999</v>
      </c>
    </row>
    <row r="58" spans="1:9" x14ac:dyDescent="0.2">
      <c r="A58" s="20" t="s">
        <v>53</v>
      </c>
      <c r="B58" s="40">
        <f t="shared" si="8"/>
        <v>274.964</v>
      </c>
      <c r="C58" s="37">
        <v>239.93199999999999</v>
      </c>
      <c r="D58" s="37">
        <v>27.207999999999998</v>
      </c>
      <c r="E58" s="37">
        <v>7.8239999999999998</v>
      </c>
      <c r="F58" s="40">
        <f t="shared" si="9"/>
        <v>276.19499999999999</v>
      </c>
      <c r="G58" s="38">
        <v>239.93199999999999</v>
      </c>
      <c r="H58" s="38">
        <v>28.439</v>
      </c>
      <c r="I58" s="38">
        <v>7.8239999999999998</v>
      </c>
    </row>
    <row r="59" spans="1:9" x14ac:dyDescent="0.2">
      <c r="A59" s="20" t="s">
        <v>54</v>
      </c>
      <c r="B59" s="40">
        <f t="shared" si="8"/>
        <v>479.89600000000002</v>
      </c>
      <c r="C59" s="37">
        <v>384.721</v>
      </c>
      <c r="D59" s="37">
        <v>95.174999999999997</v>
      </c>
      <c r="E59" s="37"/>
      <c r="F59" s="40">
        <f t="shared" si="9"/>
        <v>479.89699999999999</v>
      </c>
      <c r="G59" s="38">
        <v>384.721</v>
      </c>
      <c r="H59" s="38">
        <v>95.176000000000002</v>
      </c>
      <c r="I59" s="37">
        <v>0</v>
      </c>
    </row>
    <row r="60" spans="1:9" x14ac:dyDescent="0.2">
      <c r="A60" s="20" t="s">
        <v>55</v>
      </c>
      <c r="B60" s="40">
        <f t="shared" si="8"/>
        <v>630.39800000000002</v>
      </c>
      <c r="C60" s="37">
        <v>464.05</v>
      </c>
      <c r="D60" s="37">
        <v>166.34800000000001</v>
      </c>
      <c r="E60" s="37"/>
      <c r="F60" s="40">
        <f t="shared" si="9"/>
        <v>634.79999999999995</v>
      </c>
      <c r="G60" s="38">
        <v>464.05</v>
      </c>
      <c r="H60" s="38">
        <v>170.75</v>
      </c>
      <c r="I60" s="37">
        <v>0</v>
      </c>
    </row>
    <row r="61" spans="1:9" x14ac:dyDescent="0.2">
      <c r="A61" s="20" t="s">
        <v>56</v>
      </c>
      <c r="B61" s="40">
        <f t="shared" si="8"/>
        <v>433.99</v>
      </c>
      <c r="C61" s="37">
        <v>288.50700000000001</v>
      </c>
      <c r="D61" s="37">
        <v>136.74299999999999</v>
      </c>
      <c r="E61" s="37">
        <v>8.74</v>
      </c>
      <c r="F61" s="40">
        <f t="shared" si="9"/>
        <v>471.43199999999996</v>
      </c>
      <c r="G61" s="38">
        <v>288.50700000000001</v>
      </c>
      <c r="H61" s="38">
        <v>155.648</v>
      </c>
      <c r="I61" s="38">
        <v>27.277000000000001</v>
      </c>
    </row>
    <row r="62" spans="1:9" x14ac:dyDescent="0.2">
      <c r="A62" s="20" t="s">
        <v>57</v>
      </c>
      <c r="B62" s="40">
        <f t="shared" si="8"/>
        <v>404.09500000000003</v>
      </c>
      <c r="C62" s="37">
        <v>143.083</v>
      </c>
      <c r="D62" s="37">
        <v>252.82499999999999</v>
      </c>
      <c r="E62" s="37">
        <v>8.1869999999999994</v>
      </c>
      <c r="F62" s="40">
        <f t="shared" si="9"/>
        <v>435.77099999999996</v>
      </c>
      <c r="G62" s="38">
        <v>143.083</v>
      </c>
      <c r="H62" s="38">
        <v>288.65800000000002</v>
      </c>
      <c r="I62" s="38">
        <v>4.03</v>
      </c>
    </row>
    <row r="63" spans="1:9" x14ac:dyDescent="0.2">
      <c r="A63" s="20" t="s">
        <v>58</v>
      </c>
      <c r="B63" s="40">
        <f t="shared" si="8"/>
        <v>698.35799999999995</v>
      </c>
      <c r="C63" s="37">
        <v>639.60799999999995</v>
      </c>
      <c r="D63" s="37">
        <v>57.55</v>
      </c>
      <c r="E63" s="37">
        <v>1.2</v>
      </c>
      <c r="F63" s="40">
        <f t="shared" si="9"/>
        <v>682.827</v>
      </c>
      <c r="G63" s="38">
        <v>639.60799999999995</v>
      </c>
      <c r="H63" s="38">
        <v>42.018999999999998</v>
      </c>
      <c r="I63" s="38">
        <v>1.2</v>
      </c>
    </row>
    <row r="64" spans="1:9" ht="14.25" x14ac:dyDescent="0.2">
      <c r="A64" s="23" t="s">
        <v>223</v>
      </c>
      <c r="B64" s="39">
        <f>SUM(B47:B63)</f>
        <v>64908.135000000002</v>
      </c>
      <c r="C64" s="39">
        <f t="shared" ref="C64:F64" si="10">SUM(C47:C63)</f>
        <v>8707.0489999999991</v>
      </c>
      <c r="D64" s="39">
        <f t="shared" si="10"/>
        <v>56168.039000000012</v>
      </c>
      <c r="E64" s="39">
        <f t="shared" si="10"/>
        <v>33.047000000000004</v>
      </c>
      <c r="F64" s="39">
        <f t="shared" si="10"/>
        <v>44055.18</v>
      </c>
      <c r="G64" s="39">
        <f t="shared" ref="G64:I64" si="11">SUM(G47:G63)</f>
        <v>7545.2969999999987</v>
      </c>
      <c r="H64" s="39">
        <f t="shared" si="11"/>
        <v>36456.708000000006</v>
      </c>
      <c r="I64" s="39">
        <f t="shared" si="11"/>
        <v>53.175000000000004</v>
      </c>
    </row>
    <row r="65" spans="1:9" x14ac:dyDescent="0.2">
      <c r="A65" s="20" t="s">
        <v>59</v>
      </c>
      <c r="B65" s="40">
        <f t="shared" ref="B65:B77" si="12">C65+D65+E65</f>
        <v>732.82300000000009</v>
      </c>
      <c r="C65" s="37">
        <v>404.82600000000002</v>
      </c>
      <c r="D65" s="37">
        <v>327.99700000000001</v>
      </c>
      <c r="E65" s="37"/>
      <c r="F65" s="40">
        <f t="shared" ref="F65:F77" si="13">G65+H65+I65</f>
        <v>820.92100000000005</v>
      </c>
      <c r="G65" s="38">
        <v>404.82600000000002</v>
      </c>
      <c r="H65" s="38">
        <v>416.09500000000003</v>
      </c>
      <c r="I65" s="37">
        <v>0</v>
      </c>
    </row>
    <row r="66" spans="1:9" x14ac:dyDescent="0.2">
      <c r="A66" s="20" t="s">
        <v>60</v>
      </c>
      <c r="B66" s="40">
        <f t="shared" si="12"/>
        <v>815.62599999999998</v>
      </c>
      <c r="C66" s="37">
        <v>815.62599999999998</v>
      </c>
      <c r="D66" s="37">
        <v>0</v>
      </c>
      <c r="E66" s="37"/>
      <c r="F66" s="40">
        <f t="shared" si="13"/>
        <v>838.15699999999993</v>
      </c>
      <c r="G66" s="38">
        <v>815.62599999999998</v>
      </c>
      <c r="H66" s="38">
        <v>22.530999999999999</v>
      </c>
      <c r="I66" s="37">
        <v>0</v>
      </c>
    </row>
    <row r="67" spans="1:9" x14ac:dyDescent="0.2">
      <c r="A67" s="20" t="s">
        <v>61</v>
      </c>
      <c r="B67" s="40">
        <f t="shared" si="12"/>
        <v>1223.163</v>
      </c>
      <c r="C67" s="37">
        <v>565.58399999999995</v>
      </c>
      <c r="D67" s="37">
        <v>656.01300000000003</v>
      </c>
      <c r="E67" s="37">
        <v>1.5660000000000001</v>
      </c>
      <c r="F67" s="40">
        <f t="shared" si="13"/>
        <v>1229.1950000000002</v>
      </c>
      <c r="G67" s="38">
        <v>565.58500000000004</v>
      </c>
      <c r="H67" s="38">
        <v>660.77800000000002</v>
      </c>
      <c r="I67" s="38">
        <v>2.8319999999999999</v>
      </c>
    </row>
    <row r="68" spans="1:9" x14ac:dyDescent="0.2">
      <c r="A68" s="20" t="s">
        <v>62</v>
      </c>
      <c r="B68" s="40">
        <f t="shared" si="12"/>
        <v>634.59199999999998</v>
      </c>
      <c r="C68" s="37">
        <v>242.97200000000001</v>
      </c>
      <c r="D68" s="37">
        <v>391.62</v>
      </c>
      <c r="E68" s="37"/>
      <c r="F68" s="40">
        <f t="shared" si="13"/>
        <v>579.20800000000008</v>
      </c>
      <c r="G68" s="38">
        <v>242.971</v>
      </c>
      <c r="H68" s="38">
        <v>336.23700000000002</v>
      </c>
      <c r="I68" s="37">
        <v>0</v>
      </c>
    </row>
    <row r="69" spans="1:9" x14ac:dyDescent="0.2">
      <c r="A69" s="21" t="s">
        <v>63</v>
      </c>
      <c r="B69" s="40">
        <f t="shared" si="12"/>
        <v>950.22399999999993</v>
      </c>
      <c r="C69" s="37">
        <v>723.35199999999998</v>
      </c>
      <c r="D69" s="37">
        <v>209.702</v>
      </c>
      <c r="E69" s="37">
        <v>17.170000000000002</v>
      </c>
      <c r="F69" s="40">
        <f t="shared" si="13"/>
        <v>957.84899999999993</v>
      </c>
      <c r="G69" s="38">
        <v>723.35199999999998</v>
      </c>
      <c r="H69" s="38">
        <v>226.43700000000001</v>
      </c>
      <c r="I69" s="38">
        <v>8.06</v>
      </c>
    </row>
    <row r="70" spans="1:9" x14ac:dyDescent="0.2">
      <c r="A70" s="20" t="s">
        <v>64</v>
      </c>
      <c r="B70" s="40">
        <f t="shared" si="12"/>
        <v>1545.4639999999999</v>
      </c>
      <c r="C70" s="37">
        <v>815.17600000000004</v>
      </c>
      <c r="D70" s="37">
        <v>730.28800000000001</v>
      </c>
      <c r="E70" s="37"/>
      <c r="F70" s="40">
        <f t="shared" si="13"/>
        <v>2297.1480000000001</v>
      </c>
      <c r="G70" s="38">
        <v>815.17600000000004</v>
      </c>
      <c r="H70" s="38">
        <v>1481.972</v>
      </c>
      <c r="I70" s="37">
        <v>0</v>
      </c>
    </row>
    <row r="71" spans="1:9" x14ac:dyDescent="0.2">
      <c r="A71" s="20" t="s">
        <v>65</v>
      </c>
      <c r="B71" s="40">
        <f t="shared" si="12"/>
        <v>12242.687</v>
      </c>
      <c r="C71" s="37">
        <v>0</v>
      </c>
      <c r="D71" s="37">
        <v>12242.687</v>
      </c>
      <c r="E71" s="37"/>
      <c r="F71" s="40">
        <f t="shared" si="13"/>
        <v>13113.28</v>
      </c>
      <c r="G71" s="38">
        <v>161.28</v>
      </c>
      <c r="H71" s="38">
        <v>12952</v>
      </c>
      <c r="I71" s="37">
        <v>0</v>
      </c>
    </row>
    <row r="72" spans="1:9" x14ac:dyDescent="0.2">
      <c r="A72" s="21" t="s">
        <v>66</v>
      </c>
      <c r="B72" s="40">
        <f t="shared" si="12"/>
        <v>509.87599999999998</v>
      </c>
      <c r="C72" s="37">
        <v>439.27600000000001</v>
      </c>
      <c r="D72" s="37">
        <v>70.599999999999994</v>
      </c>
      <c r="E72" s="37"/>
      <c r="F72" s="40">
        <f t="shared" si="13"/>
        <v>516.41300000000001</v>
      </c>
      <c r="G72" s="38">
        <v>439.27600000000001</v>
      </c>
      <c r="H72" s="38">
        <v>77.137</v>
      </c>
      <c r="I72" s="37">
        <v>0</v>
      </c>
    </row>
    <row r="73" spans="1:9" x14ac:dyDescent="0.2">
      <c r="A73" s="20" t="s">
        <v>67</v>
      </c>
      <c r="B73" s="40">
        <f t="shared" si="12"/>
        <v>878.99699999999996</v>
      </c>
      <c r="C73" s="37">
        <v>854.62599999999998</v>
      </c>
      <c r="D73" s="37">
        <v>24.370999999999999</v>
      </c>
      <c r="E73" s="37"/>
      <c r="F73" s="40">
        <f t="shared" si="13"/>
        <v>880.80399999999997</v>
      </c>
      <c r="G73" s="38">
        <v>854.62599999999998</v>
      </c>
      <c r="H73" s="38">
        <v>26.178000000000001</v>
      </c>
      <c r="I73" s="37">
        <v>0</v>
      </c>
    </row>
    <row r="74" spans="1:9" x14ac:dyDescent="0.2">
      <c r="A74" s="20" t="s">
        <v>68</v>
      </c>
      <c r="B74" s="40">
        <f t="shared" si="12"/>
        <v>494.053</v>
      </c>
      <c r="C74" s="37">
        <v>397.81900000000002</v>
      </c>
      <c r="D74" s="37">
        <v>96.233999999999995</v>
      </c>
      <c r="E74" s="37"/>
      <c r="F74" s="40">
        <f t="shared" si="13"/>
        <v>477.916</v>
      </c>
      <c r="G74" s="38">
        <v>397.82</v>
      </c>
      <c r="H74" s="38">
        <v>80.096000000000004</v>
      </c>
      <c r="I74" s="37">
        <v>0</v>
      </c>
    </row>
    <row r="75" spans="1:9" x14ac:dyDescent="0.2">
      <c r="A75" s="20" t="s">
        <v>69</v>
      </c>
      <c r="B75" s="40">
        <f t="shared" si="12"/>
        <v>805.6930000000001</v>
      </c>
      <c r="C75" s="37">
        <v>781.45</v>
      </c>
      <c r="D75" s="37">
        <v>24.242999999999999</v>
      </c>
      <c r="E75" s="37"/>
      <c r="F75" s="40">
        <f t="shared" si="13"/>
        <v>781.45</v>
      </c>
      <c r="G75" s="38">
        <v>781.45</v>
      </c>
      <c r="H75" s="37">
        <v>0</v>
      </c>
      <c r="I75" s="37">
        <v>0</v>
      </c>
    </row>
    <row r="76" spans="1:9" x14ac:dyDescent="0.2">
      <c r="A76" s="21" t="s">
        <v>70</v>
      </c>
      <c r="B76" s="40">
        <f t="shared" si="12"/>
        <v>689.779</v>
      </c>
      <c r="C76" s="37">
        <v>565.6</v>
      </c>
      <c r="D76" s="37">
        <v>121.82299999999999</v>
      </c>
      <c r="E76" s="37">
        <v>2.3559999999999999</v>
      </c>
      <c r="F76" s="40">
        <f t="shared" si="13"/>
        <v>697.39300000000003</v>
      </c>
      <c r="G76" s="38">
        <v>565.6</v>
      </c>
      <c r="H76" s="38">
        <v>129.43700000000001</v>
      </c>
      <c r="I76" s="38">
        <v>2.3559999999999999</v>
      </c>
    </row>
    <row r="77" spans="1:9" x14ac:dyDescent="0.2">
      <c r="A77" s="20" t="s">
        <v>71</v>
      </c>
      <c r="B77" s="40">
        <f t="shared" si="12"/>
        <v>933.08299999999997</v>
      </c>
      <c r="C77" s="37">
        <v>764.70299999999997</v>
      </c>
      <c r="D77" s="37">
        <v>168.38</v>
      </c>
      <c r="E77" s="37"/>
      <c r="F77" s="40">
        <f t="shared" si="13"/>
        <v>946.92899999999997</v>
      </c>
      <c r="G77" s="38">
        <v>764.70299999999997</v>
      </c>
      <c r="H77" s="38">
        <v>182.226</v>
      </c>
      <c r="I77" s="37">
        <v>0</v>
      </c>
    </row>
    <row r="78" spans="1:9" ht="14.25" x14ac:dyDescent="0.2">
      <c r="A78" s="23" t="s">
        <v>156</v>
      </c>
      <c r="B78" s="39">
        <f t="shared" ref="B78:F78" si="14">SUM(B65:B77)</f>
        <v>22456.059999999994</v>
      </c>
      <c r="C78" s="39">
        <f t="shared" si="14"/>
        <v>7371.01</v>
      </c>
      <c r="D78" s="39">
        <f t="shared" si="14"/>
        <v>15063.958000000001</v>
      </c>
      <c r="E78" s="39">
        <f t="shared" si="14"/>
        <v>21.091999999999999</v>
      </c>
      <c r="F78" s="39">
        <f t="shared" si="14"/>
        <v>24136.663000000004</v>
      </c>
      <c r="G78" s="39">
        <f t="shared" ref="G78:I78" si="15">SUM(G65:G77)</f>
        <v>7532.2910000000011</v>
      </c>
      <c r="H78" s="39">
        <f t="shared" si="15"/>
        <v>16591.124</v>
      </c>
      <c r="I78" s="39">
        <f t="shared" si="15"/>
        <v>13.247999999999999</v>
      </c>
    </row>
    <row r="79" spans="1:9" x14ac:dyDescent="0.2">
      <c r="A79" s="20" t="s">
        <v>72</v>
      </c>
      <c r="B79" s="40">
        <f t="shared" ref="B79:B86" si="16">C79+D79+E79</f>
        <v>508.14500000000004</v>
      </c>
      <c r="C79" s="37">
        <v>467.33100000000002</v>
      </c>
      <c r="D79" s="37">
        <v>40.814</v>
      </c>
      <c r="E79" s="37"/>
      <c r="F79" s="40">
        <f t="shared" ref="F79:F86" si="17">G79+H79+I79</f>
        <v>511.33</v>
      </c>
      <c r="G79" s="38">
        <v>467.33</v>
      </c>
      <c r="H79" s="38">
        <v>44</v>
      </c>
      <c r="I79" s="37">
        <v>0</v>
      </c>
    </row>
    <row r="80" spans="1:9" x14ac:dyDescent="0.2">
      <c r="A80" s="20" t="s">
        <v>73</v>
      </c>
      <c r="B80" s="40">
        <f t="shared" si="16"/>
        <v>601.54200000000003</v>
      </c>
      <c r="C80" s="37">
        <v>496.87400000000002</v>
      </c>
      <c r="D80" s="37">
        <v>104.66800000000001</v>
      </c>
      <c r="E80" s="37"/>
      <c r="F80" s="40">
        <f t="shared" si="17"/>
        <v>607.49400000000003</v>
      </c>
      <c r="G80" s="38">
        <v>496.87400000000002</v>
      </c>
      <c r="H80" s="38">
        <v>109.054</v>
      </c>
      <c r="I80" s="38">
        <v>1.5660000000000001</v>
      </c>
    </row>
    <row r="81" spans="1:9" x14ac:dyDescent="0.2">
      <c r="A81" s="20" t="s">
        <v>74</v>
      </c>
      <c r="B81" s="40">
        <f t="shared" si="16"/>
        <v>3097.4369999999999</v>
      </c>
      <c r="C81" s="37">
        <v>627.91700000000003</v>
      </c>
      <c r="D81" s="37">
        <v>2467.107</v>
      </c>
      <c r="E81" s="37">
        <v>2.4129999999999998</v>
      </c>
      <c r="F81" s="40">
        <f t="shared" si="17"/>
        <v>3296.1370000000002</v>
      </c>
      <c r="G81" s="38">
        <v>627.91700000000003</v>
      </c>
      <c r="H81" s="38">
        <v>2663.0360000000001</v>
      </c>
      <c r="I81" s="38">
        <v>5.1840000000000002</v>
      </c>
    </row>
    <row r="82" spans="1:9" x14ac:dyDescent="0.2">
      <c r="A82" s="20" t="s">
        <v>75</v>
      </c>
      <c r="B82" s="40">
        <f t="shared" si="16"/>
        <v>1742.877</v>
      </c>
      <c r="C82" s="37">
        <v>1145.2080000000001</v>
      </c>
      <c r="D82" s="37">
        <v>597.66899999999998</v>
      </c>
      <c r="E82" s="37"/>
      <c r="F82" s="40">
        <f t="shared" si="17"/>
        <v>1798.1440000000002</v>
      </c>
      <c r="G82" s="38">
        <v>1145.2080000000001</v>
      </c>
      <c r="H82" s="38">
        <v>652.93600000000004</v>
      </c>
      <c r="I82" s="37">
        <v>0</v>
      </c>
    </row>
    <row r="83" spans="1:9" x14ac:dyDescent="0.2">
      <c r="A83" s="20" t="s">
        <v>76</v>
      </c>
      <c r="B83" s="40">
        <f t="shared" si="16"/>
        <v>679.45799999999997</v>
      </c>
      <c r="C83" s="37">
        <v>573.63</v>
      </c>
      <c r="D83" s="37">
        <v>105.828</v>
      </c>
      <c r="E83" s="37"/>
      <c r="F83" s="40">
        <f t="shared" si="17"/>
        <v>680.82899999999995</v>
      </c>
      <c r="G83" s="38">
        <v>573.63</v>
      </c>
      <c r="H83" s="38">
        <v>107.199</v>
      </c>
      <c r="I83" s="37">
        <v>0</v>
      </c>
    </row>
    <row r="84" spans="1:9" x14ac:dyDescent="0.2">
      <c r="A84" s="20" t="s">
        <v>77</v>
      </c>
      <c r="B84" s="40">
        <f t="shared" si="16"/>
        <v>505.24200000000002</v>
      </c>
      <c r="C84" s="37">
        <v>402.49</v>
      </c>
      <c r="D84" s="37">
        <v>102.752</v>
      </c>
      <c r="E84" s="37"/>
      <c r="F84" s="40">
        <f t="shared" si="17"/>
        <v>557.64400000000001</v>
      </c>
      <c r="G84" s="38">
        <v>402.49</v>
      </c>
      <c r="H84" s="38">
        <v>155.154</v>
      </c>
      <c r="I84" s="37">
        <v>0</v>
      </c>
    </row>
    <row r="85" spans="1:9" x14ac:dyDescent="0.2">
      <c r="A85" s="20" t="s">
        <v>78</v>
      </c>
      <c r="B85" s="40">
        <f t="shared" si="16"/>
        <v>1478.4090000000001</v>
      </c>
      <c r="C85" s="37">
        <v>1120.2180000000001</v>
      </c>
      <c r="D85" s="37">
        <v>358.19099999999997</v>
      </c>
      <c r="E85" s="37"/>
      <c r="F85" s="40">
        <f t="shared" si="17"/>
        <v>1475.328</v>
      </c>
      <c r="G85" s="38">
        <v>1120.2180000000001</v>
      </c>
      <c r="H85" s="38">
        <v>355.11</v>
      </c>
      <c r="I85" s="37">
        <v>0</v>
      </c>
    </row>
    <row r="86" spans="1:9" x14ac:dyDescent="0.2">
      <c r="A86" s="20" t="s">
        <v>79</v>
      </c>
      <c r="B86" s="40">
        <f t="shared" si="16"/>
        <v>1814.8610000000001</v>
      </c>
      <c r="C86" s="37">
        <v>974.35400000000004</v>
      </c>
      <c r="D86" s="37">
        <v>839.32100000000003</v>
      </c>
      <c r="E86" s="37">
        <v>1.1859999999999999</v>
      </c>
      <c r="F86" s="40">
        <f t="shared" si="17"/>
        <v>1811.098</v>
      </c>
      <c r="G86" s="38">
        <v>974.35400000000004</v>
      </c>
      <c r="H86" s="38">
        <v>834.36599999999999</v>
      </c>
      <c r="I86" s="38">
        <v>2.3780000000000001</v>
      </c>
    </row>
    <row r="87" spans="1:9" ht="14.25" x14ac:dyDescent="0.2">
      <c r="A87" s="23" t="s">
        <v>157</v>
      </c>
      <c r="B87" s="39">
        <f t="shared" ref="B87:F87" si="18">SUM(B79:B86)</f>
        <v>10427.971000000001</v>
      </c>
      <c r="C87" s="39">
        <f t="shared" si="18"/>
        <v>5808.0219999999999</v>
      </c>
      <c r="D87" s="39">
        <f t="shared" si="18"/>
        <v>4616.3499999999995</v>
      </c>
      <c r="E87" s="39">
        <f t="shared" si="18"/>
        <v>3.5989999999999998</v>
      </c>
      <c r="F87" s="39">
        <f t="shared" si="18"/>
        <v>10738.004000000001</v>
      </c>
      <c r="G87" s="39">
        <f t="shared" ref="G87:I87" si="19">SUM(G79:G86)</f>
        <v>5808.0210000000006</v>
      </c>
      <c r="H87" s="39">
        <f t="shared" si="19"/>
        <v>4920.8550000000005</v>
      </c>
      <c r="I87" s="39">
        <f t="shared" si="19"/>
        <v>9.1280000000000001</v>
      </c>
    </row>
    <row r="88" spans="1:9" x14ac:dyDescent="0.25">
      <c r="A88" s="20" t="s">
        <v>80</v>
      </c>
      <c r="B88" s="40">
        <f t="shared" ref="B88:B101" si="20">C88+D88+E88</f>
        <v>0</v>
      </c>
      <c r="C88" s="37">
        <v>0</v>
      </c>
      <c r="D88" s="37">
        <v>0</v>
      </c>
      <c r="E88" s="37"/>
      <c r="F88" s="40">
        <f t="shared" ref="F88:F101" si="21">G88+H88+I88</f>
        <v>0</v>
      </c>
      <c r="G88" s="18">
        <v>0</v>
      </c>
      <c r="H88" s="18">
        <v>0</v>
      </c>
      <c r="I88" s="18">
        <v>0</v>
      </c>
    </row>
    <row r="89" spans="1:9" x14ac:dyDescent="0.25">
      <c r="A89" s="20" t="s">
        <v>81</v>
      </c>
      <c r="B89" s="40">
        <f t="shared" si="20"/>
        <v>528.50699999999995</v>
      </c>
      <c r="C89" s="37">
        <v>421.26499999999999</v>
      </c>
      <c r="D89" s="37">
        <v>107.242</v>
      </c>
      <c r="E89" s="37"/>
      <c r="F89" s="40">
        <f t="shared" si="21"/>
        <v>473.85699999999997</v>
      </c>
      <c r="G89" s="18">
        <v>421.26499999999999</v>
      </c>
      <c r="H89" s="18">
        <v>52.591999999999999</v>
      </c>
      <c r="I89" s="18">
        <v>0</v>
      </c>
    </row>
    <row r="90" spans="1:9" x14ac:dyDescent="0.2">
      <c r="A90" s="20" t="s">
        <v>82</v>
      </c>
      <c r="B90" s="40">
        <f t="shared" si="20"/>
        <v>925.19999999999993</v>
      </c>
      <c r="C90" s="37">
        <v>890.8</v>
      </c>
      <c r="D90" s="37">
        <v>32.4</v>
      </c>
      <c r="E90" s="37">
        <v>2</v>
      </c>
      <c r="F90" s="40">
        <f t="shared" si="21"/>
        <v>962.40099999999995</v>
      </c>
      <c r="G90" s="38">
        <v>890.80100000000004</v>
      </c>
      <c r="H90" s="38">
        <v>68.8</v>
      </c>
      <c r="I90" s="38">
        <v>2.8</v>
      </c>
    </row>
    <row r="91" spans="1:9" x14ac:dyDescent="0.25">
      <c r="A91" s="20" t="s">
        <v>83</v>
      </c>
      <c r="B91" s="40">
        <f t="shared" si="20"/>
        <v>476.18900000000002</v>
      </c>
      <c r="C91" s="37">
        <v>476.18900000000002</v>
      </c>
      <c r="D91" s="37">
        <v>0</v>
      </c>
      <c r="E91" s="37"/>
      <c r="F91" s="40">
        <f t="shared" si="21"/>
        <v>476.18900000000002</v>
      </c>
      <c r="G91" s="38">
        <v>476.18900000000002</v>
      </c>
      <c r="H91" s="38">
        <v>0</v>
      </c>
      <c r="I91" s="18">
        <v>0</v>
      </c>
    </row>
    <row r="92" spans="1:9" x14ac:dyDescent="0.25">
      <c r="A92" s="20" t="s">
        <v>84</v>
      </c>
      <c r="B92" s="40">
        <f t="shared" si="20"/>
        <v>592.62299999999993</v>
      </c>
      <c r="C92" s="37">
        <v>591.37099999999998</v>
      </c>
      <c r="D92" s="37">
        <v>1.252</v>
      </c>
      <c r="E92" s="37"/>
      <c r="F92" s="40">
        <f t="shared" si="21"/>
        <v>592.64400000000001</v>
      </c>
      <c r="G92" s="38">
        <v>591.37099999999998</v>
      </c>
      <c r="H92" s="38">
        <v>1.2729999999999999</v>
      </c>
      <c r="I92" s="18">
        <v>0</v>
      </c>
    </row>
    <row r="93" spans="1:9" x14ac:dyDescent="0.25">
      <c r="A93" s="20" t="s">
        <v>214</v>
      </c>
      <c r="B93" s="40">
        <f t="shared" si="20"/>
        <v>10084.208000000001</v>
      </c>
      <c r="C93" s="37">
        <v>0</v>
      </c>
      <c r="D93" s="37">
        <v>10084.208000000001</v>
      </c>
      <c r="E93" s="37"/>
      <c r="F93" s="40">
        <f t="shared" si="21"/>
        <v>10051.208000000001</v>
      </c>
      <c r="G93" s="38">
        <v>0</v>
      </c>
      <c r="H93" s="38">
        <v>10051.208000000001</v>
      </c>
      <c r="I93" s="18">
        <v>0</v>
      </c>
    </row>
    <row r="94" spans="1:9" x14ac:dyDescent="0.25">
      <c r="A94" s="21" t="s">
        <v>85</v>
      </c>
      <c r="B94" s="40">
        <f t="shared" si="20"/>
        <v>1092.8209999999999</v>
      </c>
      <c r="C94" s="37">
        <v>615.54700000000003</v>
      </c>
      <c r="D94" s="37">
        <v>477.274</v>
      </c>
      <c r="E94" s="37"/>
      <c r="F94" s="40">
        <f t="shared" si="21"/>
        <v>1097.9169999999999</v>
      </c>
      <c r="G94" s="38">
        <v>615.54700000000003</v>
      </c>
      <c r="H94" s="38">
        <v>482.37</v>
      </c>
      <c r="I94" s="18">
        <v>0</v>
      </c>
    </row>
    <row r="95" spans="1:9" x14ac:dyDescent="0.2">
      <c r="A95" s="20" t="s">
        <v>86</v>
      </c>
      <c r="B95" s="40">
        <f t="shared" si="20"/>
        <v>905.91300000000001</v>
      </c>
      <c r="C95" s="37">
        <v>888.33199999999999</v>
      </c>
      <c r="D95" s="37">
        <v>17.581</v>
      </c>
      <c r="E95" s="37"/>
      <c r="F95" s="40">
        <f t="shared" si="21"/>
        <v>915.274</v>
      </c>
      <c r="G95" s="38">
        <v>888.33199999999999</v>
      </c>
      <c r="H95" s="38">
        <v>23.100999999999999</v>
      </c>
      <c r="I95" s="38">
        <v>3.8410000000000002</v>
      </c>
    </row>
    <row r="96" spans="1:9" x14ac:dyDescent="0.25">
      <c r="A96" s="20" t="s">
        <v>87</v>
      </c>
      <c r="B96" s="40">
        <f t="shared" si="20"/>
        <v>848.69999999999993</v>
      </c>
      <c r="C96" s="37">
        <v>735.8</v>
      </c>
      <c r="D96" s="37">
        <v>112.9</v>
      </c>
      <c r="E96" s="37"/>
      <c r="F96" s="40">
        <f t="shared" si="21"/>
        <v>850.45699999999999</v>
      </c>
      <c r="G96" s="38">
        <v>735.72699999999998</v>
      </c>
      <c r="H96" s="38">
        <v>114.73</v>
      </c>
      <c r="I96" s="18">
        <v>0</v>
      </c>
    </row>
    <row r="97" spans="1:9" x14ac:dyDescent="0.25">
      <c r="A97" s="20" t="s">
        <v>88</v>
      </c>
      <c r="B97" s="40">
        <f t="shared" si="20"/>
        <v>1212.454</v>
      </c>
      <c r="C97" s="37">
        <v>908.58299999999997</v>
      </c>
      <c r="D97" s="37">
        <v>303.87099999999998</v>
      </c>
      <c r="E97" s="37"/>
      <c r="F97" s="40">
        <f t="shared" si="21"/>
        <v>1238.0839999999998</v>
      </c>
      <c r="G97" s="38">
        <v>908.58299999999997</v>
      </c>
      <c r="H97" s="38">
        <v>329.50099999999998</v>
      </c>
      <c r="I97" s="18">
        <v>0</v>
      </c>
    </row>
    <row r="98" spans="1:9" x14ac:dyDescent="0.25">
      <c r="A98" s="20" t="s">
        <v>89</v>
      </c>
      <c r="B98" s="40">
        <f t="shared" si="20"/>
        <v>1505.2719999999999</v>
      </c>
      <c r="C98" s="37">
        <v>997.67200000000003</v>
      </c>
      <c r="D98" s="37">
        <v>507.6</v>
      </c>
      <c r="E98" s="37"/>
      <c r="F98" s="40">
        <f t="shared" si="21"/>
        <v>1505.104</v>
      </c>
      <c r="G98" s="38">
        <v>997.67200000000003</v>
      </c>
      <c r="H98" s="38">
        <v>507.43200000000002</v>
      </c>
      <c r="I98" s="18">
        <v>0</v>
      </c>
    </row>
    <row r="99" spans="1:9" x14ac:dyDescent="0.25">
      <c r="A99" s="20" t="s">
        <v>90</v>
      </c>
      <c r="B99" s="40">
        <f t="shared" si="20"/>
        <v>487.46600000000001</v>
      </c>
      <c r="C99" s="37">
        <v>378.06799999999998</v>
      </c>
      <c r="D99" s="37">
        <v>109.398</v>
      </c>
      <c r="E99" s="37"/>
      <c r="F99" s="40">
        <f t="shared" si="21"/>
        <v>457.11699999999996</v>
      </c>
      <c r="G99" s="38">
        <v>378.06799999999998</v>
      </c>
      <c r="H99" s="38">
        <v>79.049000000000007</v>
      </c>
      <c r="I99" s="18">
        <v>0</v>
      </c>
    </row>
    <row r="100" spans="1:9" x14ac:dyDescent="0.25">
      <c r="A100" s="20" t="s">
        <v>91</v>
      </c>
      <c r="B100" s="40">
        <f t="shared" si="20"/>
        <v>694.04899999999998</v>
      </c>
      <c r="C100" s="37">
        <v>514.09100000000001</v>
      </c>
      <c r="D100" s="37">
        <v>179.958</v>
      </c>
      <c r="E100" s="37"/>
      <c r="F100" s="40">
        <f t="shared" si="21"/>
        <v>699.91800000000001</v>
      </c>
      <c r="G100" s="38">
        <v>514.09100000000001</v>
      </c>
      <c r="H100" s="38">
        <v>185.827</v>
      </c>
      <c r="I100" s="18">
        <v>0</v>
      </c>
    </row>
    <row r="101" spans="1:9" x14ac:dyDescent="0.25">
      <c r="A101" s="21" t="s">
        <v>92</v>
      </c>
      <c r="B101" s="40">
        <f t="shared" si="20"/>
        <v>466.48899999999998</v>
      </c>
      <c r="C101" s="37">
        <v>452.56799999999998</v>
      </c>
      <c r="D101" s="37">
        <v>13.920999999999999</v>
      </c>
      <c r="E101" s="37"/>
      <c r="F101" s="40">
        <f t="shared" si="21"/>
        <v>469.80799999999999</v>
      </c>
      <c r="G101" s="38">
        <v>452.56799999999998</v>
      </c>
      <c r="H101" s="38">
        <v>17.239999999999998</v>
      </c>
      <c r="I101" s="18">
        <v>0</v>
      </c>
    </row>
    <row r="102" spans="1:9" ht="14.25" x14ac:dyDescent="0.2">
      <c r="A102" s="23" t="s">
        <v>158</v>
      </c>
      <c r="B102" s="39">
        <f t="shared" ref="B102:F102" si="22">SUM(B88:B101)</f>
        <v>19819.891000000003</v>
      </c>
      <c r="C102" s="39">
        <f t="shared" si="22"/>
        <v>7870.2860000000001</v>
      </c>
      <c r="D102" s="39">
        <f t="shared" si="22"/>
        <v>11947.605</v>
      </c>
      <c r="E102" s="39">
        <f t="shared" si="22"/>
        <v>2</v>
      </c>
      <c r="F102" s="39">
        <f t="shared" si="22"/>
        <v>19789.977999999999</v>
      </c>
      <c r="G102" s="39">
        <f t="shared" ref="G102:I102" si="23">SUM(G88:G101)</f>
        <v>7870.2139999999999</v>
      </c>
      <c r="H102" s="39">
        <f t="shared" si="23"/>
        <v>11913.123000000003</v>
      </c>
      <c r="I102" s="39">
        <f t="shared" si="23"/>
        <v>6.641</v>
      </c>
    </row>
    <row r="103" spans="1:9" x14ac:dyDescent="0.2">
      <c r="A103" s="20" t="s">
        <v>93</v>
      </c>
      <c r="B103" s="40">
        <f t="shared" ref="B103:B132" si="24">C103+D103+E103</f>
        <v>573.33699999999999</v>
      </c>
      <c r="C103" s="37">
        <v>452.69400000000002</v>
      </c>
      <c r="D103" s="37">
        <v>120.643</v>
      </c>
      <c r="E103" s="37"/>
      <c r="F103" s="40">
        <f t="shared" ref="F103:F132" si="25">G103+H103+I103</f>
        <v>424.75099999999998</v>
      </c>
      <c r="G103" s="38">
        <v>327.82299999999998</v>
      </c>
      <c r="H103" s="38">
        <v>96.927999999999997</v>
      </c>
      <c r="I103" s="38">
        <v>0</v>
      </c>
    </row>
    <row r="104" spans="1:9" x14ac:dyDescent="0.2">
      <c r="A104" s="20" t="s">
        <v>94</v>
      </c>
      <c r="B104" s="40">
        <f t="shared" si="24"/>
        <v>2466.442</v>
      </c>
      <c r="C104" s="37">
        <v>1391.0170000000001</v>
      </c>
      <c r="D104" s="37">
        <v>1075.425</v>
      </c>
      <c r="E104" s="37"/>
      <c r="F104" s="40">
        <f t="shared" si="25"/>
        <v>2440.9110000000001</v>
      </c>
      <c r="G104" s="38">
        <v>1391.0170000000001</v>
      </c>
      <c r="H104" s="38">
        <v>1049.894</v>
      </c>
      <c r="I104" s="38">
        <v>0</v>
      </c>
    </row>
    <row r="105" spans="1:9" x14ac:dyDescent="0.2">
      <c r="A105" s="20" t="s">
        <v>95</v>
      </c>
      <c r="B105" s="40">
        <f t="shared" si="24"/>
        <v>299.06700000000001</v>
      </c>
      <c r="C105" s="37">
        <v>0</v>
      </c>
      <c r="D105" s="37">
        <v>299.06700000000001</v>
      </c>
      <c r="E105" s="37"/>
      <c r="F105" s="40">
        <f t="shared" si="25"/>
        <v>1454.5049999999999</v>
      </c>
      <c r="G105" s="38">
        <v>1113.0229999999999</v>
      </c>
      <c r="H105" s="38">
        <v>341.48200000000003</v>
      </c>
      <c r="I105" s="38">
        <v>0</v>
      </c>
    </row>
    <row r="106" spans="1:9" x14ac:dyDescent="0.2">
      <c r="A106" s="20" t="s">
        <v>96</v>
      </c>
      <c r="B106" s="40">
        <f t="shared" si="24"/>
        <v>125.63200000000001</v>
      </c>
      <c r="C106" s="37">
        <v>0</v>
      </c>
      <c r="D106" s="37">
        <v>125.63200000000001</v>
      </c>
      <c r="E106" s="37"/>
      <c r="F106" s="40">
        <f t="shared" si="25"/>
        <v>639.89</v>
      </c>
      <c r="G106" s="38">
        <v>508.93</v>
      </c>
      <c r="H106" s="38">
        <v>130.96</v>
      </c>
      <c r="I106" s="38">
        <v>0</v>
      </c>
    </row>
    <row r="107" spans="1:9" x14ac:dyDescent="0.2">
      <c r="A107" s="20" t="s">
        <v>97</v>
      </c>
      <c r="B107" s="40">
        <f t="shared" si="24"/>
        <v>52.1</v>
      </c>
      <c r="C107" s="37">
        <v>0</v>
      </c>
      <c r="D107" s="37">
        <v>52.1</v>
      </c>
      <c r="E107" s="37"/>
      <c r="F107" s="40">
        <f t="shared" si="25"/>
        <v>1078.894</v>
      </c>
      <c r="G107" s="38">
        <v>843.95600000000002</v>
      </c>
      <c r="H107" s="38">
        <v>234.93799999999999</v>
      </c>
      <c r="I107" s="38">
        <v>0</v>
      </c>
    </row>
    <row r="108" spans="1:9" x14ac:dyDescent="0.2">
      <c r="A108" s="20" t="s">
        <v>98</v>
      </c>
      <c r="B108" s="40">
        <f t="shared" si="24"/>
        <v>523.9</v>
      </c>
      <c r="C108" s="37">
        <v>0</v>
      </c>
      <c r="D108" s="37">
        <v>523.9</v>
      </c>
      <c r="E108" s="37"/>
      <c r="F108" s="40">
        <f t="shared" si="25"/>
        <v>1160.008</v>
      </c>
      <c r="G108" s="38">
        <v>628.56799999999998</v>
      </c>
      <c r="H108" s="38">
        <v>531.44000000000005</v>
      </c>
      <c r="I108" s="38">
        <v>0</v>
      </c>
    </row>
    <row r="109" spans="1:9" x14ac:dyDescent="0.2">
      <c r="A109" s="20" t="s">
        <v>99</v>
      </c>
      <c r="B109" s="40">
        <f t="shared" si="24"/>
        <v>483.86</v>
      </c>
      <c r="C109" s="37">
        <v>0</v>
      </c>
      <c r="D109" s="37">
        <v>483.86</v>
      </c>
      <c r="E109" s="37"/>
      <c r="F109" s="40">
        <f t="shared" si="25"/>
        <v>914.58899999999994</v>
      </c>
      <c r="G109" s="38">
        <v>424.91500000000002</v>
      </c>
      <c r="H109" s="38">
        <v>489.67399999999998</v>
      </c>
      <c r="I109" s="38">
        <v>0</v>
      </c>
    </row>
    <row r="110" spans="1:9" x14ac:dyDescent="0.2">
      <c r="A110" s="20" t="s">
        <v>100</v>
      </c>
      <c r="B110" s="40">
        <f t="shared" si="24"/>
        <v>835.31500000000005</v>
      </c>
      <c r="C110" s="37">
        <v>0</v>
      </c>
      <c r="D110" s="37">
        <v>835.31500000000005</v>
      </c>
      <c r="E110" s="37"/>
      <c r="F110" s="40">
        <f t="shared" si="25"/>
        <v>1615.4740000000002</v>
      </c>
      <c r="G110" s="38">
        <v>712.16300000000001</v>
      </c>
      <c r="H110" s="38">
        <v>903.31100000000004</v>
      </c>
      <c r="I110" s="38">
        <v>0</v>
      </c>
    </row>
    <row r="111" spans="1:9" x14ac:dyDescent="0.2">
      <c r="A111" s="20" t="s">
        <v>101</v>
      </c>
      <c r="B111" s="40">
        <f t="shared" si="24"/>
        <v>400</v>
      </c>
      <c r="C111" s="37">
        <v>0</v>
      </c>
      <c r="D111" s="37">
        <v>400</v>
      </c>
      <c r="E111" s="37"/>
      <c r="F111" s="40">
        <f t="shared" si="25"/>
        <v>1418.0059999999999</v>
      </c>
      <c r="G111" s="38">
        <v>1018.006</v>
      </c>
      <c r="H111" s="38">
        <v>400</v>
      </c>
      <c r="I111" s="38">
        <v>0</v>
      </c>
    </row>
    <row r="112" spans="1:9" x14ac:dyDescent="0.2">
      <c r="A112" s="20" t="s">
        <v>102</v>
      </c>
      <c r="B112" s="40">
        <f t="shared" si="24"/>
        <v>359.33199999999999</v>
      </c>
      <c r="C112" s="37">
        <v>0</v>
      </c>
      <c r="D112" s="37">
        <v>359.33199999999999</v>
      </c>
      <c r="E112" s="37"/>
      <c r="F112" s="40">
        <f t="shared" si="25"/>
        <v>735.82300000000009</v>
      </c>
      <c r="G112" s="38">
        <v>367.75200000000001</v>
      </c>
      <c r="H112" s="38">
        <v>368.07100000000003</v>
      </c>
      <c r="I112" s="38">
        <v>0</v>
      </c>
    </row>
    <row r="113" spans="1:9" x14ac:dyDescent="0.2">
      <c r="A113" s="20" t="s">
        <v>103</v>
      </c>
      <c r="B113" s="40">
        <f t="shared" si="24"/>
        <v>335.46100000000001</v>
      </c>
      <c r="C113" s="37">
        <v>0</v>
      </c>
      <c r="D113" s="37">
        <v>335.46100000000001</v>
      </c>
      <c r="E113" s="37"/>
      <c r="F113" s="40">
        <f t="shared" si="25"/>
        <v>1033.748</v>
      </c>
      <c r="G113" s="38">
        <v>643.09400000000005</v>
      </c>
      <c r="H113" s="38">
        <v>390.654</v>
      </c>
      <c r="I113" s="38">
        <v>0</v>
      </c>
    </row>
    <row r="114" spans="1:9" x14ac:dyDescent="0.2">
      <c r="A114" s="20" t="s">
        <v>104</v>
      </c>
      <c r="B114" s="40">
        <f t="shared" si="24"/>
        <v>500.053</v>
      </c>
      <c r="C114" s="37">
        <v>0</v>
      </c>
      <c r="D114" s="37">
        <v>500.053</v>
      </c>
      <c r="E114" s="37"/>
      <c r="F114" s="40">
        <f t="shared" si="25"/>
        <v>1247.693</v>
      </c>
      <c r="G114" s="38">
        <v>837.62199999999996</v>
      </c>
      <c r="H114" s="38">
        <v>410.07100000000003</v>
      </c>
      <c r="I114" s="38">
        <v>0</v>
      </c>
    </row>
    <row r="115" spans="1:9" x14ac:dyDescent="0.2">
      <c r="A115" s="20" t="s">
        <v>105</v>
      </c>
      <c r="B115" s="40">
        <f t="shared" si="24"/>
        <v>101.5</v>
      </c>
      <c r="C115" s="37">
        <v>0</v>
      </c>
      <c r="D115" s="37">
        <v>101.5</v>
      </c>
      <c r="E115" s="37"/>
      <c r="F115" s="40">
        <f t="shared" si="25"/>
        <v>0</v>
      </c>
      <c r="G115" s="38">
        <v>0</v>
      </c>
      <c r="H115" s="38">
        <v>0</v>
      </c>
      <c r="I115" s="38">
        <v>0</v>
      </c>
    </row>
    <row r="116" spans="1:9" x14ac:dyDescent="0.2">
      <c r="A116" s="20" t="s">
        <v>106</v>
      </c>
      <c r="B116" s="40">
        <f t="shared" si="24"/>
        <v>672.28700000000003</v>
      </c>
      <c r="C116" s="88">
        <v>0</v>
      </c>
      <c r="D116" s="37">
        <v>672.28700000000003</v>
      </c>
      <c r="E116" s="37"/>
      <c r="F116" s="40">
        <f t="shared" si="25"/>
        <v>1036.942</v>
      </c>
      <c r="G116" s="38">
        <v>346.07900000000001</v>
      </c>
      <c r="H116" s="38">
        <v>690.86300000000006</v>
      </c>
      <c r="I116" s="38">
        <v>0</v>
      </c>
    </row>
    <row r="117" spans="1:9" x14ac:dyDescent="0.2">
      <c r="A117" s="20" t="s">
        <v>107</v>
      </c>
      <c r="B117" s="40">
        <f t="shared" si="24"/>
        <v>1342.018</v>
      </c>
      <c r="C117" s="37">
        <v>898.29600000000005</v>
      </c>
      <c r="D117" s="37">
        <v>443.72199999999998</v>
      </c>
      <c r="E117" s="37"/>
      <c r="F117" s="40">
        <f t="shared" si="25"/>
        <v>1304.184</v>
      </c>
      <c r="G117" s="38">
        <v>898.29499999999996</v>
      </c>
      <c r="H117" s="38">
        <v>405.88900000000001</v>
      </c>
      <c r="I117" s="38">
        <v>0</v>
      </c>
    </row>
    <row r="118" spans="1:9" x14ac:dyDescent="0.2">
      <c r="A118" s="20" t="s">
        <v>108</v>
      </c>
      <c r="B118" s="40">
        <f t="shared" si="24"/>
        <v>60.113</v>
      </c>
      <c r="C118" s="37">
        <v>0</v>
      </c>
      <c r="D118" s="37">
        <v>60.113</v>
      </c>
      <c r="E118" s="37"/>
      <c r="F118" s="40">
        <f t="shared" si="25"/>
        <v>332.77100000000002</v>
      </c>
      <c r="G118" s="38">
        <v>263.37</v>
      </c>
      <c r="H118" s="38">
        <v>69.400999999999996</v>
      </c>
      <c r="I118" s="38">
        <v>0</v>
      </c>
    </row>
    <row r="119" spans="1:9" x14ac:dyDescent="0.2">
      <c r="A119" s="20" t="s">
        <v>109</v>
      </c>
      <c r="B119" s="40">
        <f t="shared" si="24"/>
        <v>276.62299999999999</v>
      </c>
      <c r="C119" s="37">
        <v>0</v>
      </c>
      <c r="D119" s="37">
        <v>276.62299999999999</v>
      </c>
      <c r="E119" s="37"/>
      <c r="F119" s="40">
        <f t="shared" si="25"/>
        <v>707.22700000000009</v>
      </c>
      <c r="G119" s="38">
        <v>430.60300000000001</v>
      </c>
      <c r="H119" s="38">
        <v>276.62400000000002</v>
      </c>
      <c r="I119" s="38">
        <v>0</v>
      </c>
    </row>
    <row r="120" spans="1:9" x14ac:dyDescent="0.2">
      <c r="A120" s="20" t="s">
        <v>110</v>
      </c>
      <c r="B120" s="40">
        <f t="shared" si="24"/>
        <v>900.75</v>
      </c>
      <c r="C120" s="37">
        <v>685.75</v>
      </c>
      <c r="D120" s="37">
        <v>215</v>
      </c>
      <c r="E120" s="37"/>
      <c r="F120" s="40">
        <f t="shared" si="25"/>
        <v>888.15300000000002</v>
      </c>
      <c r="G120" s="38">
        <v>685.75</v>
      </c>
      <c r="H120" s="38">
        <v>202.40299999999999</v>
      </c>
      <c r="I120" s="38">
        <v>0</v>
      </c>
    </row>
    <row r="121" spans="1:9" x14ac:dyDescent="0.2">
      <c r="A121" s="20" t="s">
        <v>111</v>
      </c>
      <c r="B121" s="40">
        <f t="shared" si="24"/>
        <v>772.89400000000001</v>
      </c>
      <c r="C121" s="37">
        <v>0</v>
      </c>
      <c r="D121" s="37">
        <v>772.89400000000001</v>
      </c>
      <c r="E121" s="37"/>
      <c r="F121" s="40">
        <f t="shared" si="25"/>
        <v>788.65700000000004</v>
      </c>
      <c r="G121" s="38">
        <v>0</v>
      </c>
      <c r="H121" s="38">
        <v>788.65700000000004</v>
      </c>
      <c r="I121" s="38">
        <v>0</v>
      </c>
    </row>
    <row r="122" spans="1:9" x14ac:dyDescent="0.2">
      <c r="A122" s="20" t="s">
        <v>112</v>
      </c>
      <c r="B122" s="40">
        <f t="shared" si="24"/>
        <v>1774.6179999999999</v>
      </c>
      <c r="C122" s="37">
        <v>812.41099999999994</v>
      </c>
      <c r="D122" s="37">
        <v>962.20699999999999</v>
      </c>
      <c r="E122" s="37"/>
      <c r="F122" s="40">
        <f t="shared" si="25"/>
        <v>1808.239</v>
      </c>
      <c r="G122" s="38">
        <v>812.41099999999994</v>
      </c>
      <c r="H122" s="38">
        <v>995.82799999999997</v>
      </c>
      <c r="I122" s="38">
        <v>0</v>
      </c>
    </row>
    <row r="123" spans="1:9" x14ac:dyDescent="0.2">
      <c r="A123" s="20" t="s">
        <v>113</v>
      </c>
      <c r="B123" s="40">
        <f t="shared" si="24"/>
        <v>238.59299999999999</v>
      </c>
      <c r="C123" s="37">
        <v>0</v>
      </c>
      <c r="D123" s="37">
        <v>238.59299999999999</v>
      </c>
      <c r="E123" s="37"/>
      <c r="F123" s="40">
        <f t="shared" si="25"/>
        <v>303.524</v>
      </c>
      <c r="G123" s="38">
        <v>0</v>
      </c>
      <c r="H123" s="38">
        <v>303.524</v>
      </c>
      <c r="I123" s="38">
        <v>0</v>
      </c>
    </row>
    <row r="124" spans="1:9" x14ac:dyDescent="0.2">
      <c r="A124" s="20" t="s">
        <v>114</v>
      </c>
      <c r="B124" s="40">
        <f t="shared" si="24"/>
        <v>63.145000000000003</v>
      </c>
      <c r="C124" s="37">
        <v>0</v>
      </c>
      <c r="D124" s="37">
        <v>63.145000000000003</v>
      </c>
      <c r="E124" s="37"/>
      <c r="F124" s="40">
        <f t="shared" si="25"/>
        <v>62.798000000000002</v>
      </c>
      <c r="G124" s="38">
        <v>0</v>
      </c>
      <c r="H124" s="38">
        <v>62.798000000000002</v>
      </c>
      <c r="I124" s="38">
        <v>0</v>
      </c>
    </row>
    <row r="125" spans="1:9" x14ac:dyDescent="0.2">
      <c r="A125" s="20" t="s">
        <v>115</v>
      </c>
      <c r="B125" s="40">
        <f t="shared" si="24"/>
        <v>965.56899999999996</v>
      </c>
      <c r="C125" s="37">
        <v>806.61599999999999</v>
      </c>
      <c r="D125" s="37">
        <v>158.953</v>
      </c>
      <c r="E125" s="37"/>
      <c r="F125" s="40">
        <f t="shared" si="25"/>
        <v>740.72400000000005</v>
      </c>
      <c r="G125" s="38">
        <v>580.61500000000001</v>
      </c>
      <c r="H125" s="38">
        <v>160.10900000000001</v>
      </c>
      <c r="I125" s="38">
        <v>0</v>
      </c>
    </row>
    <row r="126" spans="1:9" x14ac:dyDescent="0.2">
      <c r="A126" s="20" t="s">
        <v>116</v>
      </c>
      <c r="B126" s="40">
        <f t="shared" si="24"/>
        <v>573.71600000000001</v>
      </c>
      <c r="C126" s="37">
        <v>0</v>
      </c>
      <c r="D126" s="37">
        <v>573.71600000000001</v>
      </c>
      <c r="E126" s="37"/>
      <c r="F126" s="40">
        <f t="shared" si="25"/>
        <v>596.38400000000001</v>
      </c>
      <c r="G126" s="38">
        <v>0</v>
      </c>
      <c r="H126" s="38">
        <v>596.38400000000001</v>
      </c>
      <c r="I126" s="38">
        <v>0</v>
      </c>
    </row>
    <row r="127" spans="1:9" x14ac:dyDescent="0.2">
      <c r="A127" s="20" t="s">
        <v>117</v>
      </c>
      <c r="B127" s="40">
        <f t="shared" si="24"/>
        <v>588.34199999999998</v>
      </c>
      <c r="C127" s="37">
        <v>530.82000000000005</v>
      </c>
      <c r="D127" s="37">
        <v>51.65</v>
      </c>
      <c r="E127" s="37">
        <v>5.8719999999999999</v>
      </c>
      <c r="F127" s="40">
        <f t="shared" si="25"/>
        <v>582.87300000000005</v>
      </c>
      <c r="G127" s="38">
        <v>530.82000000000005</v>
      </c>
      <c r="H127" s="38">
        <v>52.052999999999997</v>
      </c>
      <c r="I127" s="38">
        <v>0</v>
      </c>
    </row>
    <row r="128" spans="1:9" x14ac:dyDescent="0.2">
      <c r="A128" s="20" t="s">
        <v>118</v>
      </c>
      <c r="B128" s="40">
        <f t="shared" si="24"/>
        <v>154.88999999999999</v>
      </c>
      <c r="C128" s="37">
        <v>0</v>
      </c>
      <c r="D128" s="37">
        <v>154.88999999999999</v>
      </c>
      <c r="E128" s="37"/>
      <c r="F128" s="40">
        <f t="shared" si="25"/>
        <v>101.295</v>
      </c>
      <c r="G128" s="38">
        <v>0</v>
      </c>
      <c r="H128" s="38">
        <v>101.295</v>
      </c>
      <c r="I128" s="38">
        <v>0</v>
      </c>
    </row>
    <row r="129" spans="1:9" x14ac:dyDescent="0.2">
      <c r="A129" s="20" t="s">
        <v>119</v>
      </c>
      <c r="B129" s="40">
        <f t="shared" si="24"/>
        <v>1254.7679999999998</v>
      </c>
      <c r="C129" s="37">
        <v>665.06</v>
      </c>
      <c r="D129" s="37">
        <v>588.35</v>
      </c>
      <c r="E129" s="37">
        <v>1.3580000000000001</v>
      </c>
      <c r="F129" s="40">
        <f t="shared" si="25"/>
        <v>1248.8679999999999</v>
      </c>
      <c r="G129" s="38">
        <v>665.06</v>
      </c>
      <c r="H129" s="38">
        <v>583.80799999999999</v>
      </c>
      <c r="I129" s="38">
        <v>0</v>
      </c>
    </row>
    <row r="130" spans="1:9" x14ac:dyDescent="0.2">
      <c r="A130" s="20" t="s">
        <v>120</v>
      </c>
      <c r="B130" s="40">
        <f t="shared" si="24"/>
        <v>865.49200000000008</v>
      </c>
      <c r="C130" s="37">
        <v>0</v>
      </c>
      <c r="D130" s="37">
        <v>861.64800000000002</v>
      </c>
      <c r="E130" s="37">
        <v>3.8439999999999999</v>
      </c>
      <c r="F130" s="40">
        <f t="shared" si="25"/>
        <v>880.93400000000008</v>
      </c>
      <c r="G130" s="38">
        <v>0</v>
      </c>
      <c r="H130" s="38">
        <v>877.09</v>
      </c>
      <c r="I130" s="38">
        <v>3.8439999999999999</v>
      </c>
    </row>
    <row r="131" spans="1:9" x14ac:dyDescent="0.2">
      <c r="A131" s="20" t="s">
        <v>121</v>
      </c>
      <c r="B131" s="40">
        <f t="shared" si="24"/>
        <v>1999.2529999999999</v>
      </c>
      <c r="C131" s="37">
        <v>859.56899999999996</v>
      </c>
      <c r="D131" s="37">
        <v>1139.684</v>
      </c>
      <c r="E131" s="37"/>
      <c r="F131" s="40">
        <f t="shared" si="25"/>
        <v>2014.866</v>
      </c>
      <c r="G131" s="38">
        <v>859.56899999999996</v>
      </c>
      <c r="H131" s="38">
        <v>1155.297</v>
      </c>
      <c r="I131" s="38">
        <v>0</v>
      </c>
    </row>
    <row r="132" spans="1:9" x14ac:dyDescent="0.2">
      <c r="A132" s="20" t="s">
        <v>122</v>
      </c>
      <c r="B132" s="40">
        <f t="shared" si="24"/>
        <v>2078.6660000000002</v>
      </c>
      <c r="C132" s="37">
        <v>801.33799999999997</v>
      </c>
      <c r="D132" s="37">
        <v>1277.328</v>
      </c>
      <c r="E132" s="37"/>
      <c r="F132" s="40">
        <f t="shared" si="25"/>
        <v>2068.8589999999999</v>
      </c>
      <c r="G132" s="38">
        <v>801.33799999999997</v>
      </c>
      <c r="H132" s="38">
        <v>1267.521</v>
      </c>
      <c r="I132" s="38">
        <v>0</v>
      </c>
    </row>
    <row r="133" spans="1:9" ht="14.25" x14ac:dyDescent="0.2">
      <c r="A133" s="23" t="s">
        <v>159</v>
      </c>
      <c r="B133" s="39">
        <f t="shared" ref="B133:F133" si="26">SUM(B103:B132)</f>
        <v>21637.736000000001</v>
      </c>
      <c r="C133" s="39">
        <f t="shared" si="26"/>
        <v>7903.5709999999981</v>
      </c>
      <c r="D133" s="39">
        <f t="shared" si="26"/>
        <v>13723.090999999999</v>
      </c>
      <c r="E133" s="39">
        <f t="shared" si="26"/>
        <v>11.074</v>
      </c>
      <c r="F133" s="39">
        <f t="shared" si="26"/>
        <v>29631.589999999993</v>
      </c>
      <c r="G133" s="39">
        <f t="shared" ref="G133:I133" si="27">SUM(G103:G132)</f>
        <v>15690.778999999999</v>
      </c>
      <c r="H133" s="39">
        <f t="shared" si="27"/>
        <v>13936.967000000002</v>
      </c>
      <c r="I133" s="39">
        <f t="shared" si="27"/>
        <v>3.8439999999999999</v>
      </c>
    </row>
    <row r="134" spans="1:9" x14ac:dyDescent="0.2">
      <c r="A134" s="22" t="s">
        <v>123</v>
      </c>
      <c r="B134" s="40">
        <f t="shared" ref="B134:B138" si="28">C134+D134+E134</f>
        <v>349.572</v>
      </c>
      <c r="C134" s="37">
        <v>279.572</v>
      </c>
      <c r="D134" s="37">
        <v>70</v>
      </c>
      <c r="E134" s="37"/>
      <c r="F134" s="40">
        <f t="shared" ref="F134:F138" si="29">G134+H134+I134</f>
        <v>353.74299999999999</v>
      </c>
      <c r="G134" s="38">
        <v>279.572</v>
      </c>
      <c r="H134" s="38">
        <v>74.171000000000006</v>
      </c>
      <c r="I134" s="38">
        <v>0</v>
      </c>
    </row>
    <row r="135" spans="1:9" x14ac:dyDescent="0.2">
      <c r="A135" s="22" t="s">
        <v>124</v>
      </c>
      <c r="B135" s="40">
        <f t="shared" si="28"/>
        <v>169.81200000000001</v>
      </c>
      <c r="C135" s="37">
        <v>95.159000000000006</v>
      </c>
      <c r="D135" s="37">
        <v>74.653000000000006</v>
      </c>
      <c r="E135" s="37"/>
      <c r="F135" s="40">
        <f t="shared" si="29"/>
        <v>197.27500000000001</v>
      </c>
      <c r="G135" s="38">
        <v>106.15900000000001</v>
      </c>
      <c r="H135" s="38">
        <v>91.116</v>
      </c>
      <c r="I135" s="38">
        <v>0</v>
      </c>
    </row>
    <row r="136" spans="1:9" x14ac:dyDescent="0.2">
      <c r="A136" s="22" t="s">
        <v>125</v>
      </c>
      <c r="B136" s="40">
        <f t="shared" si="28"/>
        <v>103.907</v>
      </c>
      <c r="C136" s="37">
        <v>0</v>
      </c>
      <c r="D136" s="37">
        <v>103.907</v>
      </c>
      <c r="E136" s="37"/>
      <c r="F136" s="40">
        <f t="shared" si="29"/>
        <v>230.89800000000002</v>
      </c>
      <c r="G136" s="38">
        <v>136.99</v>
      </c>
      <c r="H136" s="38">
        <v>93.908000000000001</v>
      </c>
      <c r="I136" s="38">
        <v>0</v>
      </c>
    </row>
    <row r="137" spans="1:9" x14ac:dyDescent="0.2">
      <c r="A137" s="22" t="s">
        <v>126</v>
      </c>
      <c r="B137" s="40">
        <f t="shared" si="28"/>
        <v>21.5</v>
      </c>
      <c r="C137" s="37">
        <v>0</v>
      </c>
      <c r="D137" s="37">
        <v>21.5</v>
      </c>
      <c r="E137" s="37"/>
      <c r="F137" s="40">
        <f t="shared" si="29"/>
        <v>151.58699999999999</v>
      </c>
      <c r="G137" s="38">
        <v>138.387</v>
      </c>
      <c r="H137" s="38">
        <v>13.2</v>
      </c>
      <c r="I137" s="38">
        <v>0</v>
      </c>
    </row>
    <row r="138" spans="1:9" x14ac:dyDescent="0.2">
      <c r="A138" s="22" t="s">
        <v>127</v>
      </c>
      <c r="B138" s="40">
        <f t="shared" si="28"/>
        <v>363.98399999999998</v>
      </c>
      <c r="C138" s="37">
        <v>0</v>
      </c>
      <c r="D138" s="37">
        <v>363.98399999999998</v>
      </c>
      <c r="E138" s="37"/>
      <c r="F138" s="40">
        <f t="shared" si="29"/>
        <v>256.78300000000002</v>
      </c>
      <c r="G138" s="38">
        <v>198.43600000000001</v>
      </c>
      <c r="H138" s="38">
        <v>58.347000000000001</v>
      </c>
      <c r="I138" s="38">
        <v>0</v>
      </c>
    </row>
    <row r="139" spans="1:9" ht="14.25" x14ac:dyDescent="0.2">
      <c r="A139" s="23" t="s">
        <v>160</v>
      </c>
      <c r="B139" s="39">
        <f>SUM(B134:B138)</f>
        <v>1008.7750000000001</v>
      </c>
      <c r="C139" s="39">
        <f t="shared" ref="C139:F139" si="30">SUM(C134:C138)</f>
        <v>374.73099999999999</v>
      </c>
      <c r="D139" s="39">
        <f t="shared" si="30"/>
        <v>634.04399999999998</v>
      </c>
      <c r="E139" s="39">
        <f t="shared" si="30"/>
        <v>0</v>
      </c>
      <c r="F139" s="39">
        <f t="shared" si="30"/>
        <v>1190.2860000000001</v>
      </c>
      <c r="G139" s="39">
        <f t="shared" ref="G139:I139" si="31">SUM(G134:G138)</f>
        <v>859.54399999999998</v>
      </c>
      <c r="H139" s="39">
        <f t="shared" si="31"/>
        <v>330.74199999999996</v>
      </c>
      <c r="I139" s="39">
        <f t="shared" si="31"/>
        <v>0</v>
      </c>
    </row>
    <row r="140" spans="1:9" x14ac:dyDescent="0.2">
      <c r="A140" s="20" t="s">
        <v>128</v>
      </c>
      <c r="B140" s="40">
        <f t="shared" ref="B140:B163" si="32">C140+D140+E140</f>
        <v>1787.528</v>
      </c>
      <c r="C140" s="37">
        <v>913.88</v>
      </c>
      <c r="D140" s="37">
        <v>873.64800000000002</v>
      </c>
      <c r="E140" s="37"/>
      <c r="F140" s="40">
        <f t="shared" ref="F140:F163" si="33">G140+H140+I140</f>
        <v>1813.877</v>
      </c>
      <c r="G140" s="38">
        <v>913.88</v>
      </c>
      <c r="H140" s="38">
        <v>899.99699999999996</v>
      </c>
      <c r="I140" s="38">
        <v>0</v>
      </c>
    </row>
    <row r="141" spans="1:9" x14ac:dyDescent="0.2">
      <c r="A141" s="20" t="s">
        <v>129</v>
      </c>
      <c r="B141" s="40">
        <f t="shared" si="32"/>
        <v>490.20100000000002</v>
      </c>
      <c r="C141" s="37">
        <v>490.20100000000002</v>
      </c>
      <c r="D141" s="37">
        <v>0</v>
      </c>
      <c r="E141" s="37"/>
      <c r="F141" s="40">
        <f t="shared" si="33"/>
        <v>490.20100000000002</v>
      </c>
      <c r="G141" s="38">
        <v>490.20100000000002</v>
      </c>
      <c r="H141" s="38">
        <v>0</v>
      </c>
      <c r="I141" s="38">
        <v>0</v>
      </c>
    </row>
    <row r="142" spans="1:9" x14ac:dyDescent="0.2">
      <c r="A142" s="20" t="s">
        <v>130</v>
      </c>
      <c r="B142" s="40">
        <f t="shared" si="32"/>
        <v>502.41500000000002</v>
      </c>
      <c r="C142" s="37">
        <v>424.274</v>
      </c>
      <c r="D142" s="37">
        <v>77</v>
      </c>
      <c r="E142" s="37">
        <v>1.141</v>
      </c>
      <c r="F142" s="40">
        <f t="shared" si="33"/>
        <v>505.71500000000003</v>
      </c>
      <c r="G142" s="38">
        <v>424.274</v>
      </c>
      <c r="H142" s="38">
        <v>80.3</v>
      </c>
      <c r="I142" s="38">
        <v>1.141</v>
      </c>
    </row>
    <row r="143" spans="1:9" x14ac:dyDescent="0.25">
      <c r="A143" s="20" t="s">
        <v>131</v>
      </c>
      <c r="B143" s="40">
        <f t="shared" si="32"/>
        <v>1363.1860000000001</v>
      </c>
      <c r="C143" s="37">
        <v>1338.0050000000001</v>
      </c>
      <c r="D143" s="37">
        <v>25.181000000000001</v>
      </c>
      <c r="E143" s="37"/>
      <c r="F143" s="40">
        <f t="shared" si="33"/>
        <v>1364.0170000000001</v>
      </c>
      <c r="G143" s="18">
        <v>1338.0050000000001</v>
      </c>
      <c r="H143" s="18">
        <v>26.012</v>
      </c>
      <c r="I143" s="38">
        <v>0</v>
      </c>
    </row>
    <row r="144" spans="1:9" x14ac:dyDescent="0.2">
      <c r="A144" s="20" t="s">
        <v>132</v>
      </c>
      <c r="B144" s="40">
        <f t="shared" si="32"/>
        <v>2278.3119999999999</v>
      </c>
      <c r="C144" s="37">
        <v>456.81900000000002</v>
      </c>
      <c r="D144" s="37">
        <v>1813.25</v>
      </c>
      <c r="E144" s="37">
        <v>8.2430000000000003</v>
      </c>
      <c r="F144" s="40">
        <f t="shared" si="33"/>
        <v>2317.047</v>
      </c>
      <c r="G144" s="38">
        <v>456.81900000000002</v>
      </c>
      <c r="H144" s="38">
        <v>1851.982</v>
      </c>
      <c r="I144" s="38">
        <v>8.2460000000000004</v>
      </c>
    </row>
    <row r="145" spans="1:11" x14ac:dyDescent="0.2">
      <c r="A145" s="20" t="s">
        <v>133</v>
      </c>
      <c r="B145" s="40">
        <f t="shared" si="32"/>
        <v>690.39599999999996</v>
      </c>
      <c r="C145" s="37">
        <v>526.49599999999998</v>
      </c>
      <c r="D145" s="37">
        <v>163.9</v>
      </c>
      <c r="E145" s="37"/>
      <c r="F145" s="40">
        <f t="shared" si="33"/>
        <v>661.81499999999994</v>
      </c>
      <c r="G145" s="38">
        <v>526.49599999999998</v>
      </c>
      <c r="H145" s="38">
        <v>135.31899999999999</v>
      </c>
      <c r="I145" s="38">
        <v>0</v>
      </c>
    </row>
    <row r="146" spans="1:11" x14ac:dyDescent="0.2">
      <c r="A146" s="20" t="s">
        <v>134</v>
      </c>
      <c r="B146" s="40">
        <f t="shared" si="32"/>
        <v>1402.4029999999998</v>
      </c>
      <c r="C146" s="37">
        <v>1385.0989999999999</v>
      </c>
      <c r="D146" s="37">
        <v>16.184000000000001</v>
      </c>
      <c r="E146" s="37">
        <v>1.1200000000000001</v>
      </c>
      <c r="F146" s="40">
        <f t="shared" si="33"/>
        <v>1408.027</v>
      </c>
      <c r="G146" s="38">
        <v>1385.0989999999999</v>
      </c>
      <c r="H146" s="38">
        <v>20.007999999999999</v>
      </c>
      <c r="I146" s="38">
        <v>2.92</v>
      </c>
    </row>
    <row r="147" spans="1:11" x14ac:dyDescent="0.2">
      <c r="A147" s="20" t="s">
        <v>135</v>
      </c>
      <c r="B147" s="40">
        <f t="shared" si="32"/>
        <v>1373.01</v>
      </c>
      <c r="C147" s="37">
        <v>1177.7159999999999</v>
      </c>
      <c r="D147" s="37">
        <v>195.29400000000001</v>
      </c>
      <c r="E147" s="37"/>
      <c r="F147" s="40">
        <f t="shared" si="33"/>
        <v>1377.2269999999999</v>
      </c>
      <c r="G147" s="38">
        <v>1177.7159999999999</v>
      </c>
      <c r="H147" s="38">
        <v>199.511</v>
      </c>
      <c r="I147" s="38">
        <v>0</v>
      </c>
    </row>
    <row r="148" spans="1:11" x14ac:dyDescent="0.2">
      <c r="A148" s="20" t="s">
        <v>136</v>
      </c>
      <c r="B148" s="40">
        <f t="shared" si="32"/>
        <v>1365.9690000000001</v>
      </c>
      <c r="C148" s="37">
        <v>1121.048</v>
      </c>
      <c r="D148" s="37">
        <v>244.92099999999999</v>
      </c>
      <c r="E148" s="37"/>
      <c r="F148" s="40">
        <f t="shared" si="33"/>
        <v>1358.4390000000001</v>
      </c>
      <c r="G148" s="38">
        <v>1121.048</v>
      </c>
      <c r="H148" s="38">
        <v>237.39099999999999</v>
      </c>
      <c r="I148" s="38">
        <v>0</v>
      </c>
    </row>
    <row r="149" spans="1:11" x14ac:dyDescent="0.2">
      <c r="A149" s="20" t="s">
        <v>137</v>
      </c>
      <c r="B149" s="40">
        <f t="shared" si="32"/>
        <v>1057.7769999999998</v>
      </c>
      <c r="C149" s="37">
        <v>1029.5129999999999</v>
      </c>
      <c r="D149" s="37">
        <v>28.263999999999999</v>
      </c>
      <c r="E149" s="37"/>
      <c r="F149" s="40">
        <f t="shared" si="33"/>
        <v>1103.893</v>
      </c>
      <c r="G149" s="38">
        <v>1029.5129999999999</v>
      </c>
      <c r="H149" s="38">
        <v>74.38</v>
      </c>
      <c r="I149" s="38">
        <v>0</v>
      </c>
    </row>
    <row r="150" spans="1:11" x14ac:dyDescent="0.2">
      <c r="A150" s="20" t="s">
        <v>138</v>
      </c>
      <c r="B150" s="40">
        <f t="shared" si="32"/>
        <v>1022.099</v>
      </c>
      <c r="C150" s="37">
        <v>1022.099</v>
      </c>
      <c r="D150" s="37">
        <v>0</v>
      </c>
      <c r="E150" s="37"/>
      <c r="F150" s="40">
        <f t="shared" si="33"/>
        <v>1045.519</v>
      </c>
      <c r="G150" s="38">
        <v>1022.099</v>
      </c>
      <c r="H150" s="38">
        <v>23.42</v>
      </c>
      <c r="I150" s="38">
        <v>0</v>
      </c>
    </row>
    <row r="151" spans="1:11" x14ac:dyDescent="0.2">
      <c r="A151" s="20" t="s">
        <v>139</v>
      </c>
      <c r="B151" s="40">
        <f t="shared" si="32"/>
        <v>943.43399999999997</v>
      </c>
      <c r="C151" s="37">
        <v>889.35</v>
      </c>
      <c r="D151" s="37">
        <v>54.084000000000003</v>
      </c>
      <c r="E151" s="37"/>
      <c r="F151" s="40">
        <f t="shared" si="33"/>
        <v>600.70500000000004</v>
      </c>
      <c r="G151" s="38">
        <v>595.33500000000004</v>
      </c>
      <c r="H151" s="38">
        <v>5.37</v>
      </c>
      <c r="I151" s="38">
        <v>0</v>
      </c>
    </row>
    <row r="152" spans="1:11" x14ac:dyDescent="0.2">
      <c r="A152" s="20" t="s">
        <v>140</v>
      </c>
      <c r="B152" s="40">
        <f t="shared" si="32"/>
        <v>1046.278</v>
      </c>
      <c r="C152" s="37">
        <v>839.07299999999998</v>
      </c>
      <c r="D152" s="37">
        <v>207.20500000000001</v>
      </c>
      <c r="E152" s="37"/>
      <c r="F152" s="40">
        <f t="shared" si="33"/>
        <v>1074.473</v>
      </c>
      <c r="G152" s="38">
        <v>839.07299999999998</v>
      </c>
      <c r="H152" s="38">
        <v>235.4</v>
      </c>
      <c r="I152" s="38">
        <v>0</v>
      </c>
    </row>
    <row r="153" spans="1:11" x14ac:dyDescent="0.2">
      <c r="A153" s="20" t="s">
        <v>141</v>
      </c>
      <c r="B153" s="40">
        <f t="shared" si="32"/>
        <v>1466.77</v>
      </c>
      <c r="C153" s="37">
        <v>1038.277</v>
      </c>
      <c r="D153" s="37">
        <v>428.49299999999999</v>
      </c>
      <c r="E153" s="37"/>
      <c r="F153" s="40">
        <f t="shared" si="33"/>
        <v>1473.7470000000001</v>
      </c>
      <c r="G153" s="38">
        <v>1038.277</v>
      </c>
      <c r="H153" s="38">
        <v>435.47</v>
      </c>
      <c r="I153" s="38">
        <v>0</v>
      </c>
    </row>
    <row r="154" spans="1:11" x14ac:dyDescent="0.2">
      <c r="A154" s="20" t="s">
        <v>142</v>
      </c>
      <c r="B154" s="40">
        <f t="shared" si="32"/>
        <v>840.05899999999997</v>
      </c>
      <c r="C154" s="37">
        <v>769.95899999999995</v>
      </c>
      <c r="D154" s="37">
        <v>70.099999999999994</v>
      </c>
      <c r="E154" s="37"/>
      <c r="F154" s="40">
        <f t="shared" si="33"/>
        <v>849.57399999999996</v>
      </c>
      <c r="G154" s="38">
        <v>769.95899999999995</v>
      </c>
      <c r="H154" s="38">
        <v>79.614999999999995</v>
      </c>
      <c r="I154" s="38">
        <v>0</v>
      </c>
    </row>
    <row r="155" spans="1:11" x14ac:dyDescent="0.2">
      <c r="A155" s="20" t="s">
        <v>241</v>
      </c>
      <c r="B155" s="40">
        <f t="shared" si="32"/>
        <v>1220.732</v>
      </c>
      <c r="C155" s="37">
        <v>1071.0429999999999</v>
      </c>
      <c r="D155" s="37">
        <v>149.68899999999999</v>
      </c>
      <c r="E155" s="37"/>
      <c r="F155" s="40">
        <f t="shared" si="33"/>
        <v>688.56200000000001</v>
      </c>
      <c r="G155" s="38">
        <v>530.54300000000001</v>
      </c>
      <c r="H155" s="38">
        <v>158.01900000000001</v>
      </c>
      <c r="I155" s="38">
        <v>0</v>
      </c>
      <c r="K155" s="89"/>
    </row>
    <row r="156" spans="1:11" x14ac:dyDescent="0.2">
      <c r="A156" s="20" t="s">
        <v>144</v>
      </c>
      <c r="B156" s="40">
        <f t="shared" si="32"/>
        <v>473.49099999999999</v>
      </c>
      <c r="C156" s="37">
        <v>459.697</v>
      </c>
      <c r="D156" s="37">
        <v>13.794</v>
      </c>
      <c r="E156" s="37"/>
      <c r="F156" s="40">
        <f t="shared" si="33"/>
        <v>476.07900000000001</v>
      </c>
      <c r="G156" s="38">
        <v>459.697</v>
      </c>
      <c r="H156" s="38">
        <v>16.382000000000001</v>
      </c>
      <c r="I156" s="38">
        <v>0</v>
      </c>
    </row>
    <row r="157" spans="1:11" x14ac:dyDescent="0.2">
      <c r="A157" s="20" t="s">
        <v>145</v>
      </c>
      <c r="B157" s="40">
        <f t="shared" si="32"/>
        <v>924.50800000000004</v>
      </c>
      <c r="C157" s="37">
        <v>692.50900000000001</v>
      </c>
      <c r="D157" s="37">
        <v>231.999</v>
      </c>
      <c r="E157" s="37"/>
      <c r="F157" s="40">
        <f t="shared" si="33"/>
        <v>929.00900000000001</v>
      </c>
      <c r="G157" s="38">
        <v>692.50900000000001</v>
      </c>
      <c r="H157" s="38">
        <v>236.5</v>
      </c>
      <c r="I157" s="38">
        <v>0</v>
      </c>
    </row>
    <row r="158" spans="1:11" x14ac:dyDescent="0.2">
      <c r="A158" s="20" t="s">
        <v>146</v>
      </c>
      <c r="B158" s="40">
        <f t="shared" si="32"/>
        <v>708.67599999999993</v>
      </c>
      <c r="C158" s="37">
        <v>648.37699999999995</v>
      </c>
      <c r="D158" s="37">
        <v>60.298999999999999</v>
      </c>
      <c r="E158" s="37"/>
      <c r="F158" s="40">
        <f t="shared" si="33"/>
        <v>721.13799999999992</v>
      </c>
      <c r="G158" s="38">
        <v>648.37699999999995</v>
      </c>
      <c r="H158" s="38">
        <v>72.760999999999996</v>
      </c>
      <c r="I158" s="38">
        <v>0</v>
      </c>
    </row>
    <row r="159" spans="1:11" x14ac:dyDescent="0.2">
      <c r="A159" s="20" t="s">
        <v>148</v>
      </c>
      <c r="B159" s="40">
        <f t="shared" si="32"/>
        <v>616.63599999999997</v>
      </c>
      <c r="C159" s="37">
        <v>508.83600000000001</v>
      </c>
      <c r="D159" s="37">
        <v>107.8</v>
      </c>
      <c r="E159" s="37"/>
      <c r="F159" s="40">
        <f t="shared" si="33"/>
        <v>601.25099999999998</v>
      </c>
      <c r="G159" s="38">
        <v>508.851</v>
      </c>
      <c r="H159" s="38">
        <v>92.4</v>
      </c>
      <c r="I159" s="38">
        <v>0</v>
      </c>
    </row>
    <row r="160" spans="1:11" x14ac:dyDescent="0.2">
      <c r="A160" s="20" t="s">
        <v>149</v>
      </c>
      <c r="B160" s="40">
        <f t="shared" si="32"/>
        <v>842.86299999999994</v>
      </c>
      <c r="C160" s="37">
        <v>619.27</v>
      </c>
      <c r="D160" s="37">
        <v>223.59299999999999</v>
      </c>
      <c r="E160" s="37"/>
      <c r="F160" s="40">
        <f t="shared" si="33"/>
        <v>845.07099999999991</v>
      </c>
      <c r="G160" s="38">
        <v>619.27</v>
      </c>
      <c r="H160" s="38">
        <v>225.80099999999999</v>
      </c>
      <c r="I160" s="38">
        <v>0</v>
      </c>
    </row>
    <row r="161" spans="1:9" x14ac:dyDescent="0.2">
      <c r="A161" s="20" t="s">
        <v>150</v>
      </c>
      <c r="B161" s="40">
        <f>C161+D161+E161</f>
        <v>546.06100000000004</v>
      </c>
      <c r="C161" s="37">
        <v>506.46100000000001</v>
      </c>
      <c r="D161" s="37">
        <v>39.6</v>
      </c>
      <c r="E161" s="37"/>
      <c r="F161" s="40">
        <f t="shared" si="33"/>
        <v>506.46100000000001</v>
      </c>
      <c r="G161" s="38">
        <v>506.46100000000001</v>
      </c>
      <c r="H161" s="38">
        <v>0</v>
      </c>
      <c r="I161" s="38">
        <v>0</v>
      </c>
    </row>
    <row r="162" spans="1:9" x14ac:dyDescent="0.2">
      <c r="A162" s="20" t="s">
        <v>151</v>
      </c>
      <c r="B162" s="40">
        <f>C162+D162+E162</f>
        <v>1635.904</v>
      </c>
      <c r="C162" s="37">
        <v>1420.201</v>
      </c>
      <c r="D162" s="37">
        <v>215.703</v>
      </c>
      <c r="E162" s="37"/>
      <c r="F162" s="40">
        <f t="shared" si="33"/>
        <v>1779.021</v>
      </c>
      <c r="G162" s="38">
        <v>1420.201</v>
      </c>
      <c r="H162" s="38">
        <v>358.82</v>
      </c>
      <c r="I162" s="38">
        <v>0</v>
      </c>
    </row>
    <row r="163" spans="1:9" x14ac:dyDescent="0.2">
      <c r="A163" s="20" t="s">
        <v>152</v>
      </c>
      <c r="B163" s="40">
        <f t="shared" si="32"/>
        <v>4697.8720000000003</v>
      </c>
      <c r="C163" s="37">
        <v>1744.432</v>
      </c>
      <c r="D163" s="37">
        <v>2953.44</v>
      </c>
      <c r="E163" s="37"/>
      <c r="F163" s="40">
        <f t="shared" si="33"/>
        <v>4716.8310000000001</v>
      </c>
      <c r="G163" s="38">
        <v>1744.432</v>
      </c>
      <c r="H163" s="38">
        <v>2972.3989999999999</v>
      </c>
      <c r="I163" s="38">
        <v>0</v>
      </c>
    </row>
    <row r="164" spans="1:9" ht="14.25" x14ac:dyDescent="0.2">
      <c r="A164" s="23" t="s">
        <v>161</v>
      </c>
      <c r="B164" s="39">
        <f t="shared" ref="B164:I164" si="34">SUM(B140:B163)</f>
        <v>29296.579999999998</v>
      </c>
      <c r="C164" s="39">
        <f t="shared" si="34"/>
        <v>21092.635000000002</v>
      </c>
      <c r="D164" s="39">
        <f t="shared" si="34"/>
        <v>8193.4410000000007</v>
      </c>
      <c r="E164" s="39">
        <f t="shared" si="34"/>
        <v>10.504000000000001</v>
      </c>
      <c r="F164" s="39">
        <f t="shared" si="34"/>
        <v>28707.699000000008</v>
      </c>
      <c r="G164" s="39">
        <f t="shared" si="34"/>
        <v>20258.135000000002</v>
      </c>
      <c r="H164" s="39">
        <f t="shared" si="34"/>
        <v>8437.2569999999996</v>
      </c>
      <c r="I164" s="39">
        <f t="shared" si="34"/>
        <v>12.307</v>
      </c>
    </row>
    <row r="165" spans="1:9" ht="14.25" x14ac:dyDescent="0.2">
      <c r="A165" s="25" t="s">
        <v>153</v>
      </c>
      <c r="B165" s="43">
        <f t="shared" ref="B165:I165" si="35">B164+B139+B133+B102+B87+B78+B64+B46+B17</f>
        <v>209894.54200000002</v>
      </c>
      <c r="C165" s="43">
        <f t="shared" si="35"/>
        <v>85106.661999999997</v>
      </c>
      <c r="D165" s="43">
        <f t="shared" si="35"/>
        <v>124702.72000000002</v>
      </c>
      <c r="E165" s="43">
        <f t="shared" si="35"/>
        <v>85.16</v>
      </c>
      <c r="F165" s="43">
        <f t="shared" si="35"/>
        <v>198923.22199999998</v>
      </c>
      <c r="G165" s="43">
        <f t="shared" si="35"/>
        <v>91184.837999999989</v>
      </c>
      <c r="H165" s="43">
        <f t="shared" si="35"/>
        <v>107632.22900000002</v>
      </c>
      <c r="I165" s="43">
        <f t="shared" si="35"/>
        <v>106.155</v>
      </c>
    </row>
    <row r="174" spans="1:9" x14ac:dyDescent="0.25">
      <c r="B174" s="8" t="s">
        <v>205</v>
      </c>
    </row>
  </sheetData>
  <autoFilter ref="A1:E165"/>
  <conditionalFormatting sqref="A65:A78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8"/>
  <sheetViews>
    <sheetView zoomScale="80" zoomScaleNormal="80" workbookViewId="0">
      <pane xSplit="1" ySplit="1" topLeftCell="B136" activePane="bottomRight" state="frozen"/>
      <selection pane="topRight" activeCell="B1" sqref="B1"/>
      <selection pane="bottomLeft" activeCell="A3" sqref="A3"/>
      <selection pane="bottomRight" activeCell="D177" sqref="D177"/>
    </sheetView>
  </sheetViews>
  <sheetFormatPr defaultRowHeight="14.25" x14ac:dyDescent="0.2"/>
  <cols>
    <col min="1" max="1" width="29.125" customWidth="1"/>
    <col min="2" max="3" width="8" customWidth="1"/>
    <col min="4" max="4" width="19.5" customWidth="1"/>
    <col min="5" max="5" width="11.625" customWidth="1"/>
    <col min="6" max="6" width="10.125" customWidth="1"/>
    <col min="7" max="7" width="13.125" customWidth="1"/>
    <col min="8" max="8" width="10.875" customWidth="1"/>
    <col min="9" max="9" width="9.125" bestFit="1" customWidth="1"/>
    <col min="10" max="10" width="9" customWidth="1"/>
    <col min="11" max="11" width="8.25" hidden="1" customWidth="1"/>
    <col min="12" max="15" width="14.125" customWidth="1"/>
    <col min="16" max="16" width="13" customWidth="1"/>
    <col min="17" max="17" width="12.5" customWidth="1"/>
    <col min="18" max="18" width="15.375" customWidth="1"/>
    <col min="19" max="19" width="13.125" customWidth="1"/>
    <col min="20" max="20" width="14.25" customWidth="1"/>
    <col min="21" max="21" width="12.375" customWidth="1"/>
    <col min="22" max="22" width="9" customWidth="1"/>
    <col min="23" max="23" width="13.625" customWidth="1"/>
    <col min="24" max="24" width="12.375" customWidth="1"/>
    <col min="25" max="25" width="12.25" customWidth="1"/>
    <col min="26" max="26" width="16.875" customWidth="1"/>
    <col min="27" max="28" width="9" customWidth="1"/>
    <col min="29" max="29" width="8.875" customWidth="1"/>
  </cols>
  <sheetData>
    <row r="1" spans="1:31" ht="86.25" customHeight="1" x14ac:dyDescent="0.2">
      <c r="A1" s="44" t="s">
        <v>0</v>
      </c>
      <c r="B1" s="68" t="s">
        <v>168</v>
      </c>
      <c r="C1" s="95" t="s">
        <v>248</v>
      </c>
      <c r="D1" s="45" t="s">
        <v>220</v>
      </c>
      <c r="E1" s="46" t="s">
        <v>257</v>
      </c>
      <c r="F1" s="46" t="s">
        <v>174</v>
      </c>
      <c r="G1" s="47" t="s">
        <v>175</v>
      </c>
      <c r="H1" s="46" t="s">
        <v>176</v>
      </c>
      <c r="I1" s="46" t="s">
        <v>177</v>
      </c>
      <c r="J1" s="46" t="s">
        <v>178</v>
      </c>
      <c r="K1" s="46" t="s">
        <v>179</v>
      </c>
      <c r="L1" s="46" t="s">
        <v>180</v>
      </c>
      <c r="M1" s="111" t="s">
        <v>255</v>
      </c>
      <c r="N1" s="103" t="s">
        <v>258</v>
      </c>
      <c r="O1" s="111" t="s">
        <v>256</v>
      </c>
      <c r="P1" s="46" t="s">
        <v>181</v>
      </c>
      <c r="Q1" s="46" t="s">
        <v>182</v>
      </c>
      <c r="R1" s="46" t="s">
        <v>183</v>
      </c>
      <c r="S1" s="46" t="s">
        <v>184</v>
      </c>
      <c r="T1" s="46" t="s">
        <v>185</v>
      </c>
      <c r="U1" s="46" t="s">
        <v>186</v>
      </c>
      <c r="V1" s="46" t="s">
        <v>192</v>
      </c>
      <c r="W1" s="46" t="s">
        <v>193</v>
      </c>
      <c r="X1" s="46" t="s">
        <v>187</v>
      </c>
      <c r="Y1" s="46" t="s">
        <v>188</v>
      </c>
      <c r="Z1" s="46" t="s">
        <v>189</v>
      </c>
      <c r="AA1" s="46" t="s">
        <v>190</v>
      </c>
      <c r="AB1" s="46" t="s">
        <v>191</v>
      </c>
      <c r="AC1" s="46" t="s">
        <v>194</v>
      </c>
      <c r="AD1" s="98" t="s">
        <v>254</v>
      </c>
    </row>
    <row r="2" spans="1:31" ht="15" x14ac:dyDescent="0.2">
      <c r="A2" s="20" t="s">
        <v>1</v>
      </c>
      <c r="B2" s="69">
        <f>'Свод 2023'!B10</f>
        <v>1</v>
      </c>
      <c r="C2" s="94"/>
      <c r="D2" s="49">
        <f>E2+F2+G2+H2+I2+J2+L2+P2+Q2+R2+S2+T2+U2+V2</f>
        <v>96.68</v>
      </c>
      <c r="E2" s="5">
        <f>30*B2</f>
        <v>30</v>
      </c>
      <c r="F2" s="5">
        <f>20*B2</f>
        <v>20</v>
      </c>
      <c r="G2" s="5"/>
      <c r="H2" s="5">
        <v>2.8839999999999999</v>
      </c>
      <c r="I2" s="5">
        <v>3.7959999999999998</v>
      </c>
      <c r="J2" s="5"/>
      <c r="K2" s="4">
        <v>0</v>
      </c>
      <c r="L2" s="5"/>
      <c r="M2" s="107"/>
      <c r="N2" s="104"/>
      <c r="O2" s="107"/>
      <c r="P2" s="5"/>
      <c r="Q2" s="5"/>
      <c r="R2" s="5"/>
      <c r="S2" s="5"/>
      <c r="T2" s="5"/>
      <c r="U2" s="5"/>
      <c r="V2" s="4">
        <v>40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</row>
    <row r="3" spans="1:31" ht="15" x14ac:dyDescent="0.2">
      <c r="A3" s="20" t="s">
        <v>2</v>
      </c>
      <c r="B3" s="69">
        <f>'Свод 2023'!B11</f>
        <v>1</v>
      </c>
      <c r="C3" s="94"/>
      <c r="D3" s="49">
        <f t="shared" ref="D3:D16" si="0">E3+F3+G3+H3+I3+J3+L3+P3+Q3+R3+S3+T3+U3+V3</f>
        <v>187.30799999999999</v>
      </c>
      <c r="E3" s="5">
        <f t="shared" ref="E3:E16" si="1">30*B3</f>
        <v>30</v>
      </c>
      <c r="F3" s="5">
        <f t="shared" ref="F3:F16" si="2">20*B3</f>
        <v>20</v>
      </c>
      <c r="G3" s="5"/>
      <c r="H3" s="5">
        <v>10.3</v>
      </c>
      <c r="I3" s="5">
        <v>7.008</v>
      </c>
      <c r="J3" s="5"/>
      <c r="K3" s="4">
        <v>0</v>
      </c>
      <c r="L3" s="5"/>
      <c r="M3" s="107"/>
      <c r="N3" s="104"/>
      <c r="O3" s="107"/>
      <c r="P3" s="5"/>
      <c r="Q3" s="5">
        <v>50</v>
      </c>
      <c r="R3" s="5"/>
      <c r="S3" s="5"/>
      <c r="T3" s="5">
        <v>30</v>
      </c>
      <c r="U3" s="5"/>
      <c r="V3" s="4">
        <v>40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</row>
    <row r="4" spans="1:31" ht="15" x14ac:dyDescent="0.2">
      <c r="A4" s="20" t="s">
        <v>3</v>
      </c>
      <c r="B4" s="69">
        <f>'Свод 2023'!B12</f>
        <v>2</v>
      </c>
      <c r="C4" s="94"/>
      <c r="D4" s="49">
        <f t="shared" si="0"/>
        <v>260.96899999999999</v>
      </c>
      <c r="E4" s="5">
        <f t="shared" si="1"/>
        <v>60</v>
      </c>
      <c r="F4" s="5">
        <f t="shared" si="2"/>
        <v>40</v>
      </c>
      <c r="G4" s="5"/>
      <c r="H4" s="5">
        <v>13.430999999999999</v>
      </c>
      <c r="I4" s="5">
        <v>19.038</v>
      </c>
      <c r="J4" s="5"/>
      <c r="K4" s="4">
        <v>0</v>
      </c>
      <c r="L4" s="5"/>
      <c r="M4" s="107"/>
      <c r="N4" s="104"/>
      <c r="O4" s="107"/>
      <c r="P4" s="5"/>
      <c r="Q4" s="5">
        <v>15</v>
      </c>
      <c r="R4" s="5"/>
      <c r="S4" s="5"/>
      <c r="T4" s="5">
        <v>33.5</v>
      </c>
      <c r="U4" s="5"/>
      <c r="V4" s="4">
        <v>80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</row>
    <row r="5" spans="1:31" ht="15" x14ac:dyDescent="0.2">
      <c r="A5" s="20" t="s">
        <v>4</v>
      </c>
      <c r="B5" s="69">
        <f>'Свод 2023'!B13</f>
        <v>1</v>
      </c>
      <c r="C5" s="94"/>
      <c r="D5" s="49">
        <f t="shared" si="0"/>
        <v>135.001</v>
      </c>
      <c r="E5" s="5">
        <f t="shared" si="1"/>
        <v>30</v>
      </c>
      <c r="F5" s="5">
        <f t="shared" si="2"/>
        <v>20</v>
      </c>
      <c r="G5" s="5"/>
      <c r="H5" s="5">
        <v>5.274</v>
      </c>
      <c r="I5" s="5">
        <v>5.2270000000000003</v>
      </c>
      <c r="J5" s="5"/>
      <c r="K5" s="4">
        <v>0</v>
      </c>
      <c r="L5" s="5"/>
      <c r="M5" s="107"/>
      <c r="N5" s="104"/>
      <c r="O5" s="107"/>
      <c r="P5" s="5"/>
      <c r="Q5" s="5">
        <v>9</v>
      </c>
      <c r="R5" s="5"/>
      <c r="S5" s="5"/>
      <c r="T5" s="5">
        <v>25.5</v>
      </c>
      <c r="U5" s="5"/>
      <c r="V5" s="4">
        <v>40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</row>
    <row r="6" spans="1:31" ht="15" x14ac:dyDescent="0.2">
      <c r="A6" s="20" t="s">
        <v>5</v>
      </c>
      <c r="B6" s="69">
        <f>'Свод 2023'!B14</f>
        <v>1</v>
      </c>
      <c r="C6" s="94"/>
      <c r="D6" s="49">
        <f t="shared" si="0"/>
        <v>139.32300000000001</v>
      </c>
      <c r="E6" s="5">
        <f t="shared" si="1"/>
        <v>30</v>
      </c>
      <c r="F6" s="5">
        <f t="shared" si="2"/>
        <v>20</v>
      </c>
      <c r="G6" s="5"/>
      <c r="H6" s="5">
        <v>7.9930000000000003</v>
      </c>
      <c r="I6" s="5">
        <v>11.33</v>
      </c>
      <c r="J6" s="5"/>
      <c r="K6" s="4">
        <v>0</v>
      </c>
      <c r="L6" s="5"/>
      <c r="M6" s="107"/>
      <c r="N6" s="104"/>
      <c r="O6" s="107"/>
      <c r="P6" s="5"/>
      <c r="Q6" s="5"/>
      <c r="R6" s="5"/>
      <c r="S6" s="5"/>
      <c r="T6" s="5">
        <v>30</v>
      </c>
      <c r="U6" s="5"/>
      <c r="V6" s="4">
        <v>40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</row>
    <row r="7" spans="1:31" ht="15" x14ac:dyDescent="0.2">
      <c r="A7" s="20" t="s">
        <v>6</v>
      </c>
      <c r="B7" s="69">
        <f>'Свод 2023'!B15</f>
        <v>2</v>
      </c>
      <c r="C7" s="94"/>
      <c r="D7" s="49">
        <f t="shared" si="0"/>
        <v>210.74700000000001</v>
      </c>
      <c r="E7" s="5">
        <f t="shared" si="1"/>
        <v>60</v>
      </c>
      <c r="F7" s="5">
        <f t="shared" si="2"/>
        <v>40</v>
      </c>
      <c r="G7" s="5"/>
      <c r="H7" s="5">
        <v>6.3780000000000001</v>
      </c>
      <c r="I7" s="5">
        <v>8.3689999999999998</v>
      </c>
      <c r="J7" s="5"/>
      <c r="K7" s="4">
        <v>0</v>
      </c>
      <c r="L7" s="5"/>
      <c r="M7" s="107"/>
      <c r="N7" s="104"/>
      <c r="O7" s="107"/>
      <c r="P7" s="5"/>
      <c r="Q7" s="5"/>
      <c r="R7" s="5"/>
      <c r="S7" s="5"/>
      <c r="T7" s="5">
        <v>16</v>
      </c>
      <c r="U7" s="5"/>
      <c r="V7" s="4">
        <v>80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</row>
    <row r="8" spans="1:31" ht="15" x14ac:dyDescent="0.25">
      <c r="A8" s="20" t="s">
        <v>7</v>
      </c>
      <c r="B8" s="69">
        <f>'Свод 2023'!B16</f>
        <v>1</v>
      </c>
      <c r="C8" s="94"/>
      <c r="D8" s="49">
        <f t="shared" si="0"/>
        <v>118.19399999999999</v>
      </c>
      <c r="E8" s="5">
        <f t="shared" si="1"/>
        <v>30</v>
      </c>
      <c r="F8" s="5">
        <f t="shared" si="2"/>
        <v>20</v>
      </c>
      <c r="G8" s="5"/>
      <c r="H8" s="72">
        <v>20.434999999999999</v>
      </c>
      <c r="I8" s="72">
        <v>15.359</v>
      </c>
      <c r="J8" s="5"/>
      <c r="K8" s="4">
        <v>0</v>
      </c>
      <c r="L8" s="5"/>
      <c r="M8" s="107"/>
      <c r="N8" s="104"/>
      <c r="O8" s="107"/>
      <c r="P8" s="5"/>
      <c r="Q8" s="5"/>
      <c r="R8" s="5"/>
      <c r="S8" s="5"/>
      <c r="T8" s="5">
        <v>32.4</v>
      </c>
      <c r="U8" s="5"/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</row>
    <row r="9" spans="1:31" ht="15" x14ac:dyDescent="0.2">
      <c r="A9" s="20" t="s">
        <v>8</v>
      </c>
      <c r="B9" s="69">
        <f>'Свод 2023'!B17</f>
        <v>1</v>
      </c>
      <c r="C9" s="94"/>
      <c r="D9" s="49">
        <f t="shared" si="0"/>
        <v>109.953</v>
      </c>
      <c r="E9" s="5">
        <f t="shared" si="1"/>
        <v>30</v>
      </c>
      <c r="F9" s="5">
        <f t="shared" si="2"/>
        <v>20</v>
      </c>
      <c r="G9" s="5"/>
      <c r="H9" s="5">
        <v>11.66</v>
      </c>
      <c r="I9" s="5">
        <v>8.2929999999999993</v>
      </c>
      <c r="J9" s="5"/>
      <c r="K9" s="4">
        <v>0</v>
      </c>
      <c r="L9" s="5"/>
      <c r="M9" s="107"/>
      <c r="N9" s="104"/>
      <c r="O9" s="107"/>
      <c r="P9" s="5"/>
      <c r="Q9" s="5"/>
      <c r="R9" s="5"/>
      <c r="S9" s="5"/>
      <c r="T9" s="5"/>
      <c r="U9" s="5"/>
      <c r="V9" s="4">
        <v>40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</row>
    <row r="10" spans="1:31" ht="15" x14ac:dyDescent="0.2">
      <c r="A10" s="20" t="s">
        <v>9</v>
      </c>
      <c r="B10" s="69">
        <f>'Свод 2023'!B18</f>
        <v>1</v>
      </c>
      <c r="C10" s="94"/>
      <c r="D10" s="49">
        <f t="shared" si="0"/>
        <v>149.58000000000001</v>
      </c>
      <c r="E10" s="5">
        <f t="shared" si="1"/>
        <v>30</v>
      </c>
      <c r="F10" s="5">
        <f t="shared" si="2"/>
        <v>20</v>
      </c>
      <c r="G10" s="5"/>
      <c r="H10" s="5">
        <v>20.847000000000001</v>
      </c>
      <c r="I10" s="5">
        <v>17.053000000000001</v>
      </c>
      <c r="J10" s="5"/>
      <c r="K10" s="4">
        <v>0</v>
      </c>
      <c r="L10" s="5"/>
      <c r="M10" s="107"/>
      <c r="N10" s="104"/>
      <c r="O10" s="107"/>
      <c r="P10" s="5"/>
      <c r="Q10" s="5"/>
      <c r="R10" s="5">
        <v>30</v>
      </c>
      <c r="S10" s="5"/>
      <c r="T10" s="5">
        <v>31.68</v>
      </c>
      <c r="U10" s="5"/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</row>
    <row r="11" spans="1:31" ht="15" x14ac:dyDescent="0.2">
      <c r="A11" s="20" t="s">
        <v>10</v>
      </c>
      <c r="B11" s="69">
        <f>'Свод 2023'!B19</f>
        <v>1</v>
      </c>
      <c r="C11" s="94"/>
      <c r="D11" s="49">
        <f t="shared" si="0"/>
        <v>169.96699999999998</v>
      </c>
      <c r="E11" s="5">
        <f t="shared" si="1"/>
        <v>30</v>
      </c>
      <c r="F11" s="5">
        <f t="shared" si="2"/>
        <v>20</v>
      </c>
      <c r="G11" s="5"/>
      <c r="H11" s="5">
        <v>6.6950000000000003</v>
      </c>
      <c r="I11" s="5">
        <v>8.2720000000000002</v>
      </c>
      <c r="J11" s="5"/>
      <c r="K11" s="4">
        <v>0</v>
      </c>
      <c r="L11" s="5"/>
      <c r="M11" s="107"/>
      <c r="N11" s="104"/>
      <c r="O11" s="107"/>
      <c r="P11" s="5"/>
      <c r="Q11" s="5">
        <v>30</v>
      </c>
      <c r="R11" s="5"/>
      <c r="S11" s="5"/>
      <c r="T11" s="5">
        <v>35</v>
      </c>
      <c r="U11" s="5"/>
      <c r="V11" s="4">
        <v>40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</row>
    <row r="12" spans="1:31" ht="15" x14ac:dyDescent="0.2">
      <c r="A12" s="20" t="s">
        <v>11</v>
      </c>
      <c r="B12" s="69">
        <v>2</v>
      </c>
      <c r="C12" s="94"/>
      <c r="D12" s="49">
        <f t="shared" si="0"/>
        <v>262.447</v>
      </c>
      <c r="E12" s="5">
        <f t="shared" si="1"/>
        <v>60</v>
      </c>
      <c r="F12" s="5">
        <f t="shared" si="2"/>
        <v>40</v>
      </c>
      <c r="G12" s="5"/>
      <c r="H12" s="5">
        <v>20.454000000000001</v>
      </c>
      <c r="I12" s="5">
        <v>28.992999999999999</v>
      </c>
      <c r="J12" s="5">
        <v>6</v>
      </c>
      <c r="K12" s="4">
        <v>0</v>
      </c>
      <c r="L12" s="5"/>
      <c r="M12" s="107"/>
      <c r="N12" s="104"/>
      <c r="O12" s="107"/>
      <c r="P12" s="5">
        <v>25</v>
      </c>
      <c r="Q12" s="5">
        <v>5</v>
      </c>
      <c r="R12" s="5"/>
      <c r="S12" s="5"/>
      <c r="T12" s="5">
        <v>37</v>
      </c>
      <c r="U12" s="5"/>
      <c r="V12" s="4">
        <v>40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</row>
    <row r="13" spans="1:31" ht="15" x14ac:dyDescent="0.2">
      <c r="A13" s="20" t="s">
        <v>12</v>
      </c>
      <c r="B13" s="69">
        <f>'Свод 2023'!B21</f>
        <v>1</v>
      </c>
      <c r="C13" s="94"/>
      <c r="D13" s="49">
        <f t="shared" si="0"/>
        <v>142.101</v>
      </c>
      <c r="E13" s="5">
        <f t="shared" si="1"/>
        <v>30</v>
      </c>
      <c r="F13" s="5">
        <f t="shared" si="2"/>
        <v>20</v>
      </c>
      <c r="G13" s="5"/>
      <c r="H13" s="5">
        <v>10.135</v>
      </c>
      <c r="I13" s="5">
        <v>14.366</v>
      </c>
      <c r="J13" s="5"/>
      <c r="K13" s="4">
        <v>0</v>
      </c>
      <c r="L13" s="5"/>
      <c r="M13" s="107"/>
      <c r="N13" s="104"/>
      <c r="O13" s="107"/>
      <c r="P13" s="5"/>
      <c r="Q13" s="5">
        <v>6</v>
      </c>
      <c r="R13" s="5"/>
      <c r="S13" s="5"/>
      <c r="T13" s="5">
        <v>21.6</v>
      </c>
      <c r="U13" s="5"/>
      <c r="V13" s="4">
        <v>40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</row>
    <row r="14" spans="1:31" ht="15" x14ac:dyDescent="0.2">
      <c r="A14" s="20" t="s">
        <v>13</v>
      </c>
      <c r="B14" s="69">
        <f>'Свод 2023'!B22</f>
        <v>1</v>
      </c>
      <c r="C14" s="94"/>
      <c r="D14" s="49">
        <f t="shared" si="0"/>
        <v>170.953</v>
      </c>
      <c r="E14" s="5">
        <f t="shared" si="1"/>
        <v>30</v>
      </c>
      <c r="F14" s="5">
        <f t="shared" si="2"/>
        <v>20</v>
      </c>
      <c r="G14" s="5"/>
      <c r="H14" s="5">
        <v>10.667</v>
      </c>
      <c r="I14" s="5">
        <v>14.536</v>
      </c>
      <c r="J14" s="5"/>
      <c r="K14" s="4">
        <v>0</v>
      </c>
      <c r="L14" s="5"/>
      <c r="M14" s="107"/>
      <c r="N14" s="104"/>
      <c r="O14" s="107"/>
      <c r="P14" s="5"/>
      <c r="Q14" s="5">
        <v>15.75</v>
      </c>
      <c r="R14" s="5"/>
      <c r="S14" s="5"/>
      <c r="T14" s="5">
        <v>40</v>
      </c>
      <c r="U14" s="5"/>
      <c r="V14" s="4">
        <v>40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</row>
    <row r="15" spans="1:31" ht="15" x14ac:dyDescent="0.2">
      <c r="A15" s="20" t="s">
        <v>14</v>
      </c>
      <c r="B15" s="69">
        <f>'Свод 2023'!B23</f>
        <v>2</v>
      </c>
      <c r="C15" s="94"/>
      <c r="D15" s="49">
        <f t="shared" si="0"/>
        <v>257.81600000000003</v>
      </c>
      <c r="E15" s="5">
        <f t="shared" si="1"/>
        <v>60</v>
      </c>
      <c r="F15" s="5">
        <f t="shared" si="2"/>
        <v>40</v>
      </c>
      <c r="G15" s="5"/>
      <c r="H15" s="5">
        <v>9.1300000000000008</v>
      </c>
      <c r="I15" s="5">
        <v>8.6859999999999999</v>
      </c>
      <c r="J15" s="5"/>
      <c r="K15" s="4">
        <v>0</v>
      </c>
      <c r="L15" s="5"/>
      <c r="M15" s="107"/>
      <c r="N15" s="104"/>
      <c r="O15" s="107"/>
      <c r="P15" s="5"/>
      <c r="Q15" s="5"/>
      <c r="R15" s="5"/>
      <c r="S15" s="5"/>
      <c r="T15" s="5">
        <v>60</v>
      </c>
      <c r="U15" s="5"/>
      <c r="V15" s="4">
        <v>80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</row>
    <row r="16" spans="1:31" ht="15" x14ac:dyDescent="0.2">
      <c r="A16" s="20" t="s">
        <v>15</v>
      </c>
      <c r="B16" s="69">
        <f>'Свод 2023'!B24</f>
        <v>1</v>
      </c>
      <c r="C16" s="94" t="s">
        <v>249</v>
      </c>
      <c r="D16" s="49">
        <f t="shared" si="0"/>
        <v>130.636</v>
      </c>
      <c r="E16" s="5">
        <f t="shared" si="1"/>
        <v>30</v>
      </c>
      <c r="F16" s="5">
        <f t="shared" si="2"/>
        <v>20</v>
      </c>
      <c r="G16" s="5"/>
      <c r="H16" s="5">
        <v>24.635999999999999</v>
      </c>
      <c r="I16" s="5">
        <v>12</v>
      </c>
      <c r="J16" s="5"/>
      <c r="K16" s="4">
        <v>0</v>
      </c>
      <c r="L16" s="5"/>
      <c r="M16" s="107"/>
      <c r="N16" s="104"/>
      <c r="O16" s="107"/>
      <c r="P16" s="5"/>
      <c r="Q16" s="5"/>
      <c r="R16" s="5"/>
      <c r="S16" s="5"/>
      <c r="T16" s="5">
        <v>44</v>
      </c>
      <c r="U16" s="5"/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E16" t="s">
        <v>253</v>
      </c>
    </row>
    <row r="17" spans="1:30" x14ac:dyDescent="0.2">
      <c r="A17" s="23" t="s">
        <v>221</v>
      </c>
      <c r="B17" s="70">
        <f>SUM(B2:B16)</f>
        <v>19</v>
      </c>
      <c r="C17" s="96"/>
      <c r="D17" s="49">
        <f>SUM(D2:D16)</f>
        <v>2541.6749999999997</v>
      </c>
      <c r="E17" s="48">
        <f t="shared" ref="E17:AD17" si="3">SUM(E2:E16)</f>
        <v>570</v>
      </c>
      <c r="F17" s="48">
        <f t="shared" si="3"/>
        <v>380</v>
      </c>
      <c r="G17" s="48">
        <f t="shared" si="3"/>
        <v>0</v>
      </c>
      <c r="H17" s="48">
        <f t="shared" si="3"/>
        <v>180.91899999999998</v>
      </c>
      <c r="I17" s="48">
        <f t="shared" si="3"/>
        <v>182.32599999999999</v>
      </c>
      <c r="J17" s="48">
        <f t="shared" si="3"/>
        <v>6</v>
      </c>
      <c r="K17" s="48">
        <f t="shared" si="3"/>
        <v>0</v>
      </c>
      <c r="L17" s="48">
        <f t="shared" si="3"/>
        <v>0</v>
      </c>
      <c r="M17" s="108"/>
      <c r="N17" s="105"/>
      <c r="O17" s="108"/>
      <c r="P17" s="48">
        <f t="shared" si="3"/>
        <v>25</v>
      </c>
      <c r="Q17" s="48">
        <f t="shared" si="3"/>
        <v>130.75</v>
      </c>
      <c r="R17" s="48">
        <f t="shared" si="3"/>
        <v>30</v>
      </c>
      <c r="S17" s="48">
        <f t="shared" si="3"/>
        <v>0</v>
      </c>
      <c r="T17" s="48">
        <f t="shared" si="3"/>
        <v>436.68000000000006</v>
      </c>
      <c r="U17" s="48">
        <f t="shared" si="3"/>
        <v>0</v>
      </c>
      <c r="V17" s="48">
        <f t="shared" si="3"/>
        <v>600</v>
      </c>
      <c r="W17" s="48">
        <f t="shared" si="3"/>
        <v>0</v>
      </c>
      <c r="X17" s="48">
        <f t="shared" si="3"/>
        <v>0</v>
      </c>
      <c r="Y17" s="48">
        <f t="shared" si="3"/>
        <v>0</v>
      </c>
      <c r="Z17" s="48">
        <f t="shared" si="3"/>
        <v>0</v>
      </c>
      <c r="AA17" s="48">
        <f t="shared" si="3"/>
        <v>0</v>
      </c>
      <c r="AB17" s="48">
        <f t="shared" si="3"/>
        <v>0</v>
      </c>
      <c r="AC17" s="48">
        <f t="shared" si="3"/>
        <v>0</v>
      </c>
      <c r="AD17" s="48">
        <f t="shared" si="3"/>
        <v>0</v>
      </c>
    </row>
    <row r="18" spans="1:30" ht="15" x14ac:dyDescent="0.2">
      <c r="A18" s="20" t="s">
        <v>16</v>
      </c>
      <c r="B18" s="69">
        <f>'Свод 2023'!B26</f>
        <v>1</v>
      </c>
      <c r="C18" s="94"/>
      <c r="D18" s="49">
        <f>E18+F18+G18+H18+I18+J18+L18+P18+Q18+R18+S18+T18+U18+V18</f>
        <v>186.155</v>
      </c>
      <c r="E18" s="5">
        <f t="shared" ref="E18:E45" si="4">30*B18</f>
        <v>30</v>
      </c>
      <c r="F18" s="5">
        <f t="shared" ref="F18:F45" si="5">20*B18</f>
        <v>20</v>
      </c>
      <c r="G18" s="5"/>
      <c r="H18" s="5">
        <v>31.501999999999999</v>
      </c>
      <c r="I18" s="5">
        <v>44.652999999999999</v>
      </c>
      <c r="J18" s="5"/>
      <c r="K18" s="4">
        <v>0</v>
      </c>
      <c r="L18" s="5"/>
      <c r="M18" s="107"/>
      <c r="N18" s="104"/>
      <c r="O18" s="107"/>
      <c r="P18" s="5"/>
      <c r="Q18" s="5">
        <v>25</v>
      </c>
      <c r="R18" s="5"/>
      <c r="S18" s="5"/>
      <c r="T18" s="5">
        <v>35</v>
      </c>
      <c r="U18" s="5"/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</row>
    <row r="19" spans="1:30" ht="15" x14ac:dyDescent="0.2">
      <c r="A19" s="20" t="s">
        <v>17</v>
      </c>
      <c r="B19" s="69">
        <f>'Свод 2023'!B27</f>
        <v>1</v>
      </c>
      <c r="C19" s="94"/>
      <c r="D19" s="49">
        <f t="shared" ref="D19:D84" si="6">E19+F19+G19+H19+I19+J19+L19+P19+Q19+R19+S19+T19+U19+V19</f>
        <v>0</v>
      </c>
      <c r="E19" s="5"/>
      <c r="F19" s="5"/>
      <c r="G19" s="5"/>
      <c r="H19" s="5"/>
      <c r="I19" s="5"/>
      <c r="J19" s="5"/>
      <c r="K19" s="4"/>
      <c r="L19" s="5"/>
      <c r="M19" s="107"/>
      <c r="N19" s="104"/>
      <c r="O19" s="107"/>
      <c r="P19" s="5"/>
      <c r="Q19" s="5"/>
      <c r="R19" s="5"/>
      <c r="S19" s="5"/>
      <c r="T19" s="5"/>
      <c r="U19" s="5"/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</row>
    <row r="20" spans="1:30" ht="15" x14ac:dyDescent="0.2">
      <c r="A20" s="20" t="s">
        <v>18</v>
      </c>
      <c r="B20" s="69">
        <f>'Свод 2023'!B28</f>
        <v>1</v>
      </c>
      <c r="C20" s="94"/>
      <c r="D20" s="49">
        <f t="shared" si="6"/>
        <v>134.57999999999998</v>
      </c>
      <c r="E20" s="5">
        <f t="shared" si="4"/>
        <v>30</v>
      </c>
      <c r="F20" s="5">
        <f t="shared" si="5"/>
        <v>20</v>
      </c>
      <c r="G20" s="5"/>
      <c r="H20" s="5">
        <v>20.591999999999999</v>
      </c>
      <c r="I20" s="5">
        <v>29.187999999999999</v>
      </c>
      <c r="J20" s="5"/>
      <c r="K20" s="4">
        <v>0</v>
      </c>
      <c r="L20" s="5"/>
      <c r="M20" s="107"/>
      <c r="N20" s="104"/>
      <c r="O20" s="107"/>
      <c r="P20" s="5"/>
      <c r="Q20" s="5"/>
      <c r="R20" s="5"/>
      <c r="S20" s="5"/>
      <c r="T20" s="5">
        <v>34.799999999999997</v>
      </c>
      <c r="U20" s="5"/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</row>
    <row r="21" spans="1:30" ht="15" x14ac:dyDescent="0.2">
      <c r="A21" s="20" t="s">
        <v>19</v>
      </c>
      <c r="B21" s="69">
        <f>'Свод 2023'!B29</f>
        <v>2</v>
      </c>
      <c r="C21" s="94"/>
      <c r="D21" s="49">
        <f t="shared" si="6"/>
        <v>409.06</v>
      </c>
      <c r="E21" s="5">
        <f t="shared" si="4"/>
        <v>60</v>
      </c>
      <c r="F21" s="5">
        <f t="shared" si="5"/>
        <v>40</v>
      </c>
      <c r="G21" s="5"/>
      <c r="H21" s="5">
        <v>24.43</v>
      </c>
      <c r="I21" s="5">
        <v>34.630000000000003</v>
      </c>
      <c r="J21" s="5"/>
      <c r="K21" s="4">
        <v>0</v>
      </c>
      <c r="L21" s="5"/>
      <c r="M21" s="107"/>
      <c r="N21" s="104"/>
      <c r="O21" s="107"/>
      <c r="P21" s="5"/>
      <c r="Q21" s="5">
        <v>10</v>
      </c>
      <c r="R21" s="5"/>
      <c r="S21" s="5">
        <v>160</v>
      </c>
      <c r="T21" s="5"/>
      <c r="U21" s="5"/>
      <c r="V21" s="4">
        <v>80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</row>
    <row r="22" spans="1:30" ht="15" x14ac:dyDescent="0.2">
      <c r="A22" s="20" t="s">
        <v>20</v>
      </c>
      <c r="B22" s="69">
        <f>'Свод 2023'!B30</f>
        <v>1</v>
      </c>
      <c r="C22" s="94"/>
      <c r="D22" s="49">
        <f t="shared" si="6"/>
        <v>171.76400000000001</v>
      </c>
      <c r="E22" s="5">
        <f t="shared" si="4"/>
        <v>30</v>
      </c>
      <c r="F22" s="5">
        <f t="shared" si="5"/>
        <v>20</v>
      </c>
      <c r="G22" s="5"/>
      <c r="H22" s="5">
        <v>30.48</v>
      </c>
      <c r="I22" s="5">
        <v>43.204000000000001</v>
      </c>
      <c r="J22" s="5"/>
      <c r="K22" s="4">
        <v>0</v>
      </c>
      <c r="L22" s="5"/>
      <c r="M22" s="107"/>
      <c r="N22" s="104"/>
      <c r="O22" s="107"/>
      <c r="P22" s="5"/>
      <c r="Q22" s="5">
        <v>16.399999999999999</v>
      </c>
      <c r="R22" s="5"/>
      <c r="S22" s="5"/>
      <c r="T22" s="5">
        <v>31.68</v>
      </c>
      <c r="U22" s="5"/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30" ht="15" x14ac:dyDescent="0.2">
      <c r="A23" s="20" t="s">
        <v>21</v>
      </c>
      <c r="B23" s="69">
        <f>'Свод 2023'!B31</f>
        <v>1</v>
      </c>
      <c r="C23" s="94"/>
      <c r="D23" s="49">
        <f t="shared" si="6"/>
        <v>218.327</v>
      </c>
      <c r="E23" s="5">
        <f t="shared" si="4"/>
        <v>30</v>
      </c>
      <c r="F23" s="5">
        <f t="shared" si="5"/>
        <v>20</v>
      </c>
      <c r="G23" s="5"/>
      <c r="H23" s="5">
        <v>52.256</v>
      </c>
      <c r="I23" s="5">
        <v>74.070999999999998</v>
      </c>
      <c r="J23" s="5"/>
      <c r="K23" s="4">
        <v>0</v>
      </c>
      <c r="L23" s="5"/>
      <c r="M23" s="107"/>
      <c r="N23" s="104"/>
      <c r="O23" s="107"/>
      <c r="P23" s="5"/>
      <c r="Q23" s="5">
        <v>5</v>
      </c>
      <c r="R23" s="5"/>
      <c r="S23" s="5"/>
      <c r="T23" s="5">
        <v>37</v>
      </c>
      <c r="U23" s="5"/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30" ht="15" x14ac:dyDescent="0.2">
      <c r="A24" s="20" t="s">
        <v>22</v>
      </c>
      <c r="B24" s="69">
        <f>'Свод 2023'!B32</f>
        <v>1</v>
      </c>
      <c r="C24" s="94"/>
      <c r="D24" s="49">
        <f t="shared" si="6"/>
        <v>124.938</v>
      </c>
      <c r="E24" s="5">
        <f t="shared" si="4"/>
        <v>30</v>
      </c>
      <c r="F24" s="5">
        <f t="shared" si="5"/>
        <v>20</v>
      </c>
      <c r="G24" s="73"/>
      <c r="H24" s="73">
        <v>25.213999999999999</v>
      </c>
      <c r="I24" s="73">
        <v>16.524000000000001</v>
      </c>
      <c r="J24" s="73"/>
      <c r="K24" s="4">
        <v>0</v>
      </c>
      <c r="L24" s="73"/>
      <c r="M24" s="106"/>
      <c r="N24" s="106"/>
      <c r="O24" s="106"/>
      <c r="P24" s="73"/>
      <c r="Q24" s="73"/>
      <c r="R24" s="73"/>
      <c r="S24" s="73"/>
      <c r="T24" s="73">
        <v>33.200000000000003</v>
      </c>
      <c r="U24" s="73"/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30" ht="15" x14ac:dyDescent="0.2">
      <c r="A25" s="20" t="s">
        <v>23</v>
      </c>
      <c r="B25" s="69">
        <f>'Свод 2023'!B33</f>
        <v>1</v>
      </c>
      <c r="C25" s="94"/>
      <c r="D25" s="49">
        <f t="shared" si="6"/>
        <v>216.49099999999999</v>
      </c>
      <c r="E25" s="5">
        <f t="shared" si="4"/>
        <v>30</v>
      </c>
      <c r="F25" s="5">
        <f t="shared" si="5"/>
        <v>20</v>
      </c>
      <c r="G25" s="5"/>
      <c r="H25" s="5">
        <v>57.831000000000003</v>
      </c>
      <c r="I25" s="5">
        <v>76.66</v>
      </c>
      <c r="J25" s="5"/>
      <c r="K25" s="4">
        <v>0</v>
      </c>
      <c r="L25" s="5"/>
      <c r="M25" s="107"/>
      <c r="N25" s="107"/>
      <c r="O25" s="107"/>
      <c r="P25" s="5"/>
      <c r="Q25" s="5"/>
      <c r="R25" s="5"/>
      <c r="S25" s="5"/>
      <c r="T25" s="5">
        <v>32</v>
      </c>
      <c r="U25" s="5"/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30" ht="15" x14ac:dyDescent="0.2">
      <c r="A26" s="20" t="s">
        <v>24</v>
      </c>
      <c r="B26" s="69">
        <f>'Свод 2023'!B34</f>
        <v>1</v>
      </c>
      <c r="C26" s="94"/>
      <c r="D26" s="49">
        <f t="shared" si="6"/>
        <v>314.01600000000002</v>
      </c>
      <c r="E26" s="5">
        <f t="shared" si="4"/>
        <v>30</v>
      </c>
      <c r="F26" s="5">
        <f t="shared" si="5"/>
        <v>20</v>
      </c>
      <c r="G26" s="5"/>
      <c r="H26" s="5">
        <v>71.981999999999999</v>
      </c>
      <c r="I26" s="5">
        <v>102.03400000000001</v>
      </c>
      <c r="J26" s="5"/>
      <c r="K26" s="4">
        <v>0</v>
      </c>
      <c r="L26" s="5"/>
      <c r="M26" s="107"/>
      <c r="N26" s="107"/>
      <c r="O26" s="107"/>
      <c r="P26" s="5"/>
      <c r="Q26" s="5">
        <v>10</v>
      </c>
      <c r="R26" s="5"/>
      <c r="S26" s="5"/>
      <c r="T26" s="5">
        <v>40</v>
      </c>
      <c r="U26" s="5"/>
      <c r="V26" s="4">
        <v>40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30" ht="15" x14ac:dyDescent="0.2">
      <c r="A27" s="20" t="s">
        <v>25</v>
      </c>
      <c r="B27" s="69">
        <f>'Свод 2023'!B35</f>
        <v>1</v>
      </c>
      <c r="C27" s="94"/>
      <c r="D27" s="49">
        <f t="shared" si="6"/>
        <v>162.31</v>
      </c>
      <c r="E27" s="5">
        <f t="shared" si="4"/>
        <v>30</v>
      </c>
      <c r="F27" s="5">
        <f t="shared" si="5"/>
        <v>20</v>
      </c>
      <c r="G27" s="5"/>
      <c r="H27" s="5">
        <v>30.573</v>
      </c>
      <c r="I27" s="5">
        <v>43.337000000000003</v>
      </c>
      <c r="J27" s="5"/>
      <c r="K27" s="4">
        <v>0</v>
      </c>
      <c r="L27" s="5"/>
      <c r="M27" s="107"/>
      <c r="N27" s="107"/>
      <c r="O27" s="107"/>
      <c r="P27" s="5"/>
      <c r="Q27" s="5">
        <v>3</v>
      </c>
      <c r="R27" s="5"/>
      <c r="S27" s="5"/>
      <c r="T27" s="5">
        <v>35.4</v>
      </c>
      <c r="U27" s="5"/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30" ht="15" x14ac:dyDescent="0.2">
      <c r="A28" s="20" t="s">
        <v>26</v>
      </c>
      <c r="B28" s="69">
        <f>'Свод 2023'!B36</f>
        <v>1</v>
      </c>
      <c r="C28" s="94"/>
      <c r="D28" s="49">
        <f t="shared" si="6"/>
        <v>142.21100000000001</v>
      </c>
      <c r="E28" s="5">
        <f t="shared" si="4"/>
        <v>30</v>
      </c>
      <c r="F28" s="5">
        <f t="shared" si="5"/>
        <v>20</v>
      </c>
      <c r="G28" s="5"/>
      <c r="H28" s="5">
        <v>23.251999999999999</v>
      </c>
      <c r="I28" s="5">
        <v>32.959000000000003</v>
      </c>
      <c r="J28" s="5"/>
      <c r="K28" s="4">
        <v>0</v>
      </c>
      <c r="L28" s="5"/>
      <c r="M28" s="107"/>
      <c r="N28" s="107"/>
      <c r="O28" s="107"/>
      <c r="P28" s="5"/>
      <c r="Q28" s="5"/>
      <c r="R28" s="5"/>
      <c r="S28" s="5"/>
      <c r="T28" s="5">
        <v>36</v>
      </c>
      <c r="U28" s="5"/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30" ht="15" x14ac:dyDescent="0.2">
      <c r="A29" s="20" t="s">
        <v>27</v>
      </c>
      <c r="B29" s="69">
        <f>'Свод 2023'!B37</f>
        <v>2</v>
      </c>
      <c r="C29" s="94"/>
      <c r="D29" s="49">
        <f t="shared" si="6"/>
        <v>282.08</v>
      </c>
      <c r="E29" s="5">
        <f t="shared" si="4"/>
        <v>60</v>
      </c>
      <c r="F29" s="5">
        <f t="shared" si="5"/>
        <v>40</v>
      </c>
      <c r="G29" s="5"/>
      <c r="H29" s="5">
        <v>42.225999999999999</v>
      </c>
      <c r="I29" s="5">
        <v>59.853999999999999</v>
      </c>
      <c r="J29" s="5"/>
      <c r="K29" s="4">
        <v>0</v>
      </c>
      <c r="L29" s="5"/>
      <c r="M29" s="107"/>
      <c r="N29" s="107"/>
      <c r="O29" s="107"/>
      <c r="P29" s="5"/>
      <c r="Q29" s="5">
        <v>10</v>
      </c>
      <c r="R29" s="5"/>
      <c r="S29" s="5"/>
      <c r="T29" s="5">
        <v>70</v>
      </c>
      <c r="U29" s="5"/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30" ht="15" x14ac:dyDescent="0.2">
      <c r="A30" s="20" t="s">
        <v>28</v>
      </c>
      <c r="B30" s="69">
        <f>'Свод 2023'!B38</f>
        <v>2</v>
      </c>
      <c r="C30" s="94"/>
      <c r="D30" s="49">
        <f t="shared" si="6"/>
        <v>215.28200000000001</v>
      </c>
      <c r="E30" s="5">
        <f t="shared" si="4"/>
        <v>60</v>
      </c>
      <c r="F30" s="5">
        <f t="shared" si="5"/>
        <v>40</v>
      </c>
      <c r="G30" s="5"/>
      <c r="H30" s="5">
        <v>29.9</v>
      </c>
      <c r="I30" s="5">
        <v>42.381999999999998</v>
      </c>
      <c r="J30" s="5"/>
      <c r="K30" s="4">
        <v>0</v>
      </c>
      <c r="L30" s="5"/>
      <c r="M30" s="107"/>
      <c r="N30" s="107"/>
      <c r="O30" s="107"/>
      <c r="P30" s="5"/>
      <c r="Q30" s="5"/>
      <c r="R30" s="5"/>
      <c r="S30" s="5"/>
      <c r="T30" s="5">
        <v>43</v>
      </c>
      <c r="U30" s="5"/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30" ht="15" x14ac:dyDescent="0.2">
      <c r="A31" s="21" t="s">
        <v>29</v>
      </c>
      <c r="B31" s="69">
        <f>'Свод 2023'!B39</f>
        <v>2</v>
      </c>
      <c r="C31" s="94"/>
      <c r="D31" s="49">
        <f t="shared" si="6"/>
        <v>207.27199999999999</v>
      </c>
      <c r="E31" s="5">
        <f t="shared" si="4"/>
        <v>60</v>
      </c>
      <c r="F31" s="5">
        <f t="shared" si="5"/>
        <v>40</v>
      </c>
      <c r="G31" s="5"/>
      <c r="H31" s="5"/>
      <c r="I31" s="5">
        <v>19.271999999999998</v>
      </c>
      <c r="J31" s="5"/>
      <c r="K31" s="4">
        <v>0</v>
      </c>
      <c r="L31" s="5"/>
      <c r="M31" s="107"/>
      <c r="N31" s="107"/>
      <c r="O31" s="107"/>
      <c r="P31" s="5"/>
      <c r="Q31" s="5">
        <v>5</v>
      </c>
      <c r="R31" s="5"/>
      <c r="S31" s="5"/>
      <c r="T31" s="5">
        <v>43</v>
      </c>
      <c r="U31" s="5"/>
      <c r="V31" s="4">
        <v>40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30" ht="15" x14ac:dyDescent="0.2">
      <c r="A32" s="20" t="s">
        <v>30</v>
      </c>
      <c r="B32" s="69">
        <f>'Свод 2023'!B40</f>
        <v>1</v>
      </c>
      <c r="C32" s="94"/>
      <c r="D32" s="49">
        <f t="shared" si="6"/>
        <v>142.886</v>
      </c>
      <c r="E32" s="5">
        <f t="shared" si="4"/>
        <v>30</v>
      </c>
      <c r="F32" s="5">
        <f t="shared" si="5"/>
        <v>20</v>
      </c>
      <c r="G32" s="5"/>
      <c r="H32" s="5">
        <v>11.045999999999999</v>
      </c>
      <c r="I32" s="5">
        <v>5.84</v>
      </c>
      <c r="J32" s="5"/>
      <c r="K32" s="4">
        <v>0</v>
      </c>
      <c r="L32" s="5"/>
      <c r="M32" s="107"/>
      <c r="N32" s="107"/>
      <c r="O32" s="107"/>
      <c r="P32" s="5"/>
      <c r="Q32" s="5">
        <v>6</v>
      </c>
      <c r="R32" s="5"/>
      <c r="S32" s="5"/>
      <c r="T32" s="5">
        <v>30</v>
      </c>
      <c r="U32" s="5"/>
      <c r="V32" s="4">
        <v>40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31" ht="15" x14ac:dyDescent="0.25">
      <c r="A33" s="20" t="s">
        <v>31</v>
      </c>
      <c r="B33" s="69">
        <f>'Свод 2023'!B41</f>
        <v>1</v>
      </c>
      <c r="C33" s="94"/>
      <c r="D33" s="49">
        <f>E33+F33+G33+H33+I33+J33+L33+P33+Q33+R33+S33+T33+U33+V33</f>
        <v>204.59700000000001</v>
      </c>
      <c r="E33" s="5">
        <f t="shared" si="4"/>
        <v>30</v>
      </c>
      <c r="F33" s="5">
        <f t="shared" si="5"/>
        <v>20</v>
      </c>
      <c r="G33" s="5"/>
      <c r="H33" s="72">
        <v>31.271000000000001</v>
      </c>
      <c r="I33" s="72">
        <v>44.326000000000001</v>
      </c>
      <c r="J33" s="5"/>
      <c r="K33" s="4">
        <v>0</v>
      </c>
      <c r="L33" s="5"/>
      <c r="M33" s="107"/>
      <c r="N33" s="107"/>
      <c r="O33" s="107"/>
      <c r="P33" s="5"/>
      <c r="Q33" s="5">
        <v>3</v>
      </c>
      <c r="R33" s="5"/>
      <c r="S33" s="5"/>
      <c r="T33" s="5">
        <v>36</v>
      </c>
      <c r="U33" s="5"/>
      <c r="V33" s="4">
        <v>40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31" ht="15" x14ac:dyDescent="0.2">
      <c r="A34" s="20" t="s">
        <v>32</v>
      </c>
      <c r="B34" s="69">
        <f>'Свод 2023'!B42</f>
        <v>1</v>
      </c>
      <c r="C34" s="94"/>
      <c r="D34" s="49">
        <f t="shared" si="6"/>
        <v>291.5</v>
      </c>
      <c r="E34" s="5">
        <f t="shared" si="4"/>
        <v>30</v>
      </c>
      <c r="F34" s="5">
        <f t="shared" si="5"/>
        <v>20</v>
      </c>
      <c r="G34" s="5">
        <v>57.968000000000004</v>
      </c>
      <c r="H34" s="5">
        <v>20.6</v>
      </c>
      <c r="I34" s="5">
        <v>13.432</v>
      </c>
      <c r="J34" s="5"/>
      <c r="K34" s="4">
        <v>0</v>
      </c>
      <c r="L34" s="5"/>
      <c r="M34" s="107"/>
      <c r="N34" s="107"/>
      <c r="O34" s="107"/>
      <c r="P34" s="5"/>
      <c r="Q34" s="5">
        <v>5</v>
      </c>
      <c r="R34" s="5"/>
      <c r="S34" s="5">
        <v>104.5</v>
      </c>
      <c r="T34" s="5"/>
      <c r="U34" s="5"/>
      <c r="V34" s="4">
        <v>40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31" ht="15" x14ac:dyDescent="0.2">
      <c r="A35" s="20" t="s">
        <v>33</v>
      </c>
      <c r="B35" s="69">
        <f>'Свод 2023'!B43</f>
        <v>1</v>
      </c>
      <c r="C35" s="94"/>
      <c r="D35" s="49">
        <f t="shared" si="6"/>
        <v>148.85</v>
      </c>
      <c r="E35" s="5">
        <f t="shared" si="4"/>
        <v>30</v>
      </c>
      <c r="F35" s="5">
        <f t="shared" si="5"/>
        <v>20</v>
      </c>
      <c r="G35" s="5"/>
      <c r="H35" s="5">
        <v>25.303000000000001</v>
      </c>
      <c r="I35" s="5">
        <v>35.866999999999997</v>
      </c>
      <c r="J35" s="5"/>
      <c r="K35" s="4">
        <v>0</v>
      </c>
      <c r="L35" s="5"/>
      <c r="M35" s="107"/>
      <c r="N35" s="107"/>
      <c r="O35" s="107"/>
      <c r="P35" s="5"/>
      <c r="Q35" s="5">
        <v>6</v>
      </c>
      <c r="R35" s="5"/>
      <c r="S35" s="5"/>
      <c r="T35" s="5">
        <v>31.68</v>
      </c>
      <c r="U35" s="5"/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31" ht="15" x14ac:dyDescent="0.2">
      <c r="A36" s="21" t="s">
        <v>34</v>
      </c>
      <c r="B36" s="69">
        <f>'Свод 2023'!B44</f>
        <v>1</v>
      </c>
      <c r="C36" s="94"/>
      <c r="D36" s="49">
        <f t="shared" si="6"/>
        <v>146.86099999999999</v>
      </c>
      <c r="E36" s="5">
        <f t="shared" si="4"/>
        <v>30</v>
      </c>
      <c r="F36" s="5">
        <f t="shared" si="5"/>
        <v>20</v>
      </c>
      <c r="G36" s="5"/>
      <c r="H36" s="5">
        <v>25.588999999999999</v>
      </c>
      <c r="I36" s="5">
        <v>36.271999999999998</v>
      </c>
      <c r="J36" s="5"/>
      <c r="K36" s="4">
        <v>0</v>
      </c>
      <c r="L36" s="5"/>
      <c r="M36" s="107"/>
      <c r="N36" s="107"/>
      <c r="O36" s="107"/>
      <c r="P36" s="5"/>
      <c r="Q36" s="5"/>
      <c r="R36" s="5"/>
      <c r="S36" s="5"/>
      <c r="T36" s="5">
        <v>35</v>
      </c>
      <c r="U36" s="5"/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31" ht="15" x14ac:dyDescent="0.2">
      <c r="A37" s="20" t="s">
        <v>35</v>
      </c>
      <c r="B37" s="69">
        <f>'Свод 2023'!B45</f>
        <v>1</v>
      </c>
      <c r="C37" s="94"/>
      <c r="D37" s="49">
        <f t="shared" si="6"/>
        <v>166.48399999999998</v>
      </c>
      <c r="E37" s="5">
        <f t="shared" si="4"/>
        <v>30</v>
      </c>
      <c r="F37" s="5">
        <f t="shared" si="5"/>
        <v>20</v>
      </c>
      <c r="G37" s="5"/>
      <c r="H37" s="5">
        <v>23.364999999999998</v>
      </c>
      <c r="I37" s="5">
        <v>33.119</v>
      </c>
      <c r="J37" s="5"/>
      <c r="K37" s="4">
        <v>0</v>
      </c>
      <c r="L37" s="5"/>
      <c r="M37" s="107"/>
      <c r="N37" s="107"/>
      <c r="O37" s="107"/>
      <c r="P37" s="5"/>
      <c r="Q37" s="5"/>
      <c r="R37" s="5"/>
      <c r="S37" s="5"/>
      <c r="T37" s="5">
        <v>20</v>
      </c>
      <c r="U37" s="5"/>
      <c r="V37" s="4">
        <v>40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31" ht="15" x14ac:dyDescent="0.2">
      <c r="A38" s="20" t="s">
        <v>36</v>
      </c>
      <c r="B38" s="69">
        <f>'Свод 2023'!B46</f>
        <v>1</v>
      </c>
      <c r="C38" s="94"/>
      <c r="D38" s="49">
        <f t="shared" si="6"/>
        <v>142.01300000000001</v>
      </c>
      <c r="E38" s="5">
        <f t="shared" si="4"/>
        <v>30</v>
      </c>
      <c r="F38" s="5">
        <f t="shared" si="5"/>
        <v>20</v>
      </c>
      <c r="G38" s="5"/>
      <c r="H38" s="5">
        <v>23.417999999999999</v>
      </c>
      <c r="I38" s="5">
        <v>33.195</v>
      </c>
      <c r="J38" s="5"/>
      <c r="K38" s="4">
        <v>0</v>
      </c>
      <c r="L38" s="5"/>
      <c r="M38" s="107"/>
      <c r="N38" s="107"/>
      <c r="O38" s="107"/>
      <c r="P38" s="5"/>
      <c r="Q38" s="5"/>
      <c r="R38" s="5"/>
      <c r="S38" s="5"/>
      <c r="T38" s="5">
        <v>35.4</v>
      </c>
      <c r="U38" s="5"/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31" ht="15" x14ac:dyDescent="0.2">
      <c r="A39" s="20" t="s">
        <v>37</v>
      </c>
      <c r="B39" s="69">
        <f>'Свод 2023'!B47</f>
        <v>1</v>
      </c>
      <c r="C39" s="94"/>
      <c r="D39" s="49">
        <f t="shared" si="6"/>
        <v>124.29599999999999</v>
      </c>
      <c r="E39" s="5">
        <f t="shared" si="4"/>
        <v>30</v>
      </c>
      <c r="F39" s="5">
        <f t="shared" si="5"/>
        <v>20</v>
      </c>
      <c r="G39" s="5"/>
      <c r="H39" s="5">
        <v>22.914999999999999</v>
      </c>
      <c r="I39" s="5">
        <v>32.481000000000002</v>
      </c>
      <c r="J39" s="5"/>
      <c r="K39" s="4">
        <v>0</v>
      </c>
      <c r="L39" s="5"/>
      <c r="M39" s="107"/>
      <c r="N39" s="107"/>
      <c r="O39" s="107"/>
      <c r="P39" s="5"/>
      <c r="Q39" s="5"/>
      <c r="R39" s="5"/>
      <c r="S39" s="5"/>
      <c r="T39" s="5">
        <v>18.899999999999999</v>
      </c>
      <c r="U39" s="5"/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31" ht="15" x14ac:dyDescent="0.2">
      <c r="A40" s="20" t="s">
        <v>38</v>
      </c>
      <c r="B40" s="69">
        <f>'Свод 2023'!B48</f>
        <v>2</v>
      </c>
      <c r="C40" s="94"/>
      <c r="D40" s="49">
        <f t="shared" si="6"/>
        <v>232.74199999999999</v>
      </c>
      <c r="E40" s="5">
        <f t="shared" si="4"/>
        <v>60</v>
      </c>
      <c r="F40" s="5">
        <f t="shared" si="5"/>
        <v>40</v>
      </c>
      <c r="G40" s="5"/>
      <c r="H40" s="5">
        <v>18.300999999999998</v>
      </c>
      <c r="I40" s="5">
        <v>25.940999999999999</v>
      </c>
      <c r="J40" s="5"/>
      <c r="K40" s="4">
        <v>0</v>
      </c>
      <c r="L40" s="5"/>
      <c r="M40" s="107"/>
      <c r="N40" s="107"/>
      <c r="O40" s="107"/>
      <c r="P40" s="5"/>
      <c r="Q40" s="5">
        <v>10</v>
      </c>
      <c r="R40" s="5"/>
      <c r="S40" s="5"/>
      <c r="T40" s="5">
        <v>38.5</v>
      </c>
      <c r="U40" s="5"/>
      <c r="V40" s="4">
        <v>40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</row>
    <row r="41" spans="1:31" ht="15" x14ac:dyDescent="0.2">
      <c r="A41" s="20" t="s">
        <v>39</v>
      </c>
      <c r="B41" s="69">
        <f>'Свод 2023'!B49</f>
        <v>1</v>
      </c>
      <c r="C41" s="94"/>
      <c r="D41" s="49">
        <f t="shared" si="6"/>
        <v>181.006</v>
      </c>
      <c r="E41" s="5">
        <f t="shared" si="4"/>
        <v>30</v>
      </c>
      <c r="F41" s="5">
        <f t="shared" si="5"/>
        <v>20</v>
      </c>
      <c r="G41" s="5"/>
      <c r="H41" s="5">
        <v>24.003</v>
      </c>
      <c r="I41" s="5">
        <v>15.003</v>
      </c>
      <c r="J41" s="5"/>
      <c r="K41" s="4">
        <v>0</v>
      </c>
      <c r="L41" s="5"/>
      <c r="M41" s="107"/>
      <c r="N41" s="107"/>
      <c r="O41" s="107"/>
      <c r="P41" s="5"/>
      <c r="Q41" s="5">
        <v>15</v>
      </c>
      <c r="R41" s="5"/>
      <c r="S41" s="5"/>
      <c r="T41" s="5">
        <v>37</v>
      </c>
      <c r="U41" s="5"/>
      <c r="V41" s="4">
        <v>40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</row>
    <row r="42" spans="1:31" ht="15" x14ac:dyDescent="0.2">
      <c r="A42" s="21" t="s">
        <v>40</v>
      </c>
      <c r="B42" s="69">
        <f>'Свод 2023'!B50</f>
        <v>1</v>
      </c>
      <c r="C42" s="94" t="s">
        <v>249</v>
      </c>
      <c r="D42" s="49">
        <f t="shared" si="6"/>
        <v>150.15100000000001</v>
      </c>
      <c r="E42" s="5">
        <f t="shared" si="4"/>
        <v>30</v>
      </c>
      <c r="F42" s="5">
        <f>25*B42</f>
        <v>25</v>
      </c>
      <c r="G42" s="5"/>
      <c r="H42" s="5">
        <v>24.716000000000001</v>
      </c>
      <c r="I42" s="5">
        <v>35.034999999999997</v>
      </c>
      <c r="J42" s="5"/>
      <c r="K42" s="4">
        <v>0</v>
      </c>
      <c r="L42" s="5"/>
      <c r="M42" s="107"/>
      <c r="N42" s="107"/>
      <c r="O42" s="107"/>
      <c r="P42" s="5"/>
      <c r="Q42" s="5"/>
      <c r="R42" s="5"/>
      <c r="S42" s="5"/>
      <c r="T42" s="5">
        <v>35.4</v>
      </c>
      <c r="U42" s="5"/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E42" t="s">
        <v>251</v>
      </c>
    </row>
    <row r="43" spans="1:31" ht="15" x14ac:dyDescent="0.2">
      <c r="A43" s="20" t="s">
        <v>41</v>
      </c>
      <c r="B43" s="69">
        <f>'Свод 2023'!B51</f>
        <v>1</v>
      </c>
      <c r="C43" s="94"/>
      <c r="D43" s="49">
        <f t="shared" si="6"/>
        <v>179.60499999999999</v>
      </c>
      <c r="E43" s="5">
        <f t="shared" si="4"/>
        <v>30</v>
      </c>
      <c r="F43" s="5">
        <f t="shared" si="5"/>
        <v>20</v>
      </c>
      <c r="G43" s="5"/>
      <c r="H43" s="5">
        <v>18.181999999999999</v>
      </c>
      <c r="I43" s="5">
        <v>25.773</v>
      </c>
      <c r="J43" s="5"/>
      <c r="K43" s="4">
        <v>0</v>
      </c>
      <c r="L43" s="5"/>
      <c r="M43" s="107"/>
      <c r="N43" s="107"/>
      <c r="O43" s="107"/>
      <c r="P43" s="5"/>
      <c r="Q43" s="5">
        <v>25</v>
      </c>
      <c r="R43" s="5"/>
      <c r="S43" s="5"/>
      <c r="T43" s="5">
        <v>20.65</v>
      </c>
      <c r="U43" s="5"/>
      <c r="V43" s="4">
        <v>40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31" ht="15" x14ac:dyDescent="0.2">
      <c r="A44" s="20" t="s">
        <v>42</v>
      </c>
      <c r="B44" s="69">
        <f>'Свод 2023'!B52</f>
        <v>1</v>
      </c>
      <c r="C44" s="94"/>
      <c r="D44" s="49">
        <f t="shared" si="6"/>
        <v>240</v>
      </c>
      <c r="E44" s="5">
        <f t="shared" si="4"/>
        <v>30</v>
      </c>
      <c r="F44" s="5">
        <f t="shared" si="5"/>
        <v>20</v>
      </c>
      <c r="G44" s="5"/>
      <c r="H44" s="5">
        <v>65</v>
      </c>
      <c r="I44" s="5">
        <v>40</v>
      </c>
      <c r="J44" s="5"/>
      <c r="K44" s="4">
        <v>0</v>
      </c>
      <c r="L44" s="5"/>
      <c r="M44" s="107"/>
      <c r="N44" s="107"/>
      <c r="O44" s="107"/>
      <c r="P44" s="5"/>
      <c r="Q44" s="5">
        <v>20</v>
      </c>
      <c r="R44" s="5"/>
      <c r="S44" s="5"/>
      <c r="T44" s="5">
        <v>25</v>
      </c>
      <c r="U44" s="5"/>
      <c r="V44" s="4">
        <v>40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31" ht="15" x14ac:dyDescent="0.2">
      <c r="A45" s="20" t="s">
        <v>43</v>
      </c>
      <c r="B45" s="69">
        <f>'Свод 2023'!B53</f>
        <v>1</v>
      </c>
      <c r="C45" s="94"/>
      <c r="D45" s="49">
        <f t="shared" si="6"/>
        <v>140.38999999999999</v>
      </c>
      <c r="E45" s="5">
        <f t="shared" si="4"/>
        <v>30</v>
      </c>
      <c r="F45" s="5">
        <f t="shared" si="5"/>
        <v>20</v>
      </c>
      <c r="G45" s="5"/>
      <c r="H45" s="5">
        <v>12.43</v>
      </c>
      <c r="I45" s="5">
        <v>37.96</v>
      </c>
      <c r="J45" s="5"/>
      <c r="K45" s="4">
        <v>0</v>
      </c>
      <c r="L45" s="5"/>
      <c r="M45" s="107"/>
      <c r="N45" s="107"/>
      <c r="O45" s="107"/>
      <c r="P45" s="5"/>
      <c r="Q45" s="5"/>
      <c r="R45" s="5"/>
      <c r="S45" s="5"/>
      <c r="T45" s="5"/>
      <c r="U45" s="5"/>
      <c r="V45" s="4">
        <v>40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31" s="1" customFormat="1" ht="15" x14ac:dyDescent="0.25">
      <c r="A46" s="23" t="s">
        <v>222</v>
      </c>
      <c r="B46" s="70">
        <f>SUM(B18:B45)</f>
        <v>33</v>
      </c>
      <c r="C46" s="96"/>
      <c r="D46" s="49">
        <f>SUM(D18:D45)</f>
        <v>5275.8670000000002</v>
      </c>
      <c r="E46" s="48">
        <f t="shared" ref="E46:AD46" si="7">SUM(E18:E45)</f>
        <v>960</v>
      </c>
      <c r="F46" s="48">
        <f t="shared" si="7"/>
        <v>645</v>
      </c>
      <c r="G46" s="48">
        <f t="shared" si="7"/>
        <v>57.968000000000004</v>
      </c>
      <c r="H46" s="48">
        <f t="shared" si="7"/>
        <v>786.37700000000007</v>
      </c>
      <c r="I46" s="48">
        <f t="shared" si="7"/>
        <v>1033.0120000000002</v>
      </c>
      <c r="J46" s="48">
        <f t="shared" si="7"/>
        <v>0</v>
      </c>
      <c r="K46" s="7">
        <f t="shared" si="7"/>
        <v>0</v>
      </c>
      <c r="L46" s="48">
        <f t="shared" si="7"/>
        <v>0</v>
      </c>
      <c r="M46" s="108"/>
      <c r="N46" s="108"/>
      <c r="O46" s="108"/>
      <c r="P46" s="48">
        <f t="shared" si="7"/>
        <v>0</v>
      </c>
      <c r="Q46" s="48">
        <f t="shared" si="7"/>
        <v>174.4</v>
      </c>
      <c r="R46" s="48">
        <f t="shared" si="7"/>
        <v>0</v>
      </c>
      <c r="S46" s="48">
        <f t="shared" si="7"/>
        <v>264.5</v>
      </c>
      <c r="T46" s="48">
        <f t="shared" si="7"/>
        <v>834.60999999999979</v>
      </c>
      <c r="U46" s="48">
        <f t="shared" si="7"/>
        <v>0</v>
      </c>
      <c r="V46" s="48">
        <f t="shared" si="7"/>
        <v>520</v>
      </c>
      <c r="W46" s="48">
        <f t="shared" si="7"/>
        <v>0</v>
      </c>
      <c r="X46" s="48">
        <f t="shared" si="7"/>
        <v>0</v>
      </c>
      <c r="Y46" s="48">
        <f t="shared" si="7"/>
        <v>0</v>
      </c>
      <c r="Z46" s="48">
        <f t="shared" si="7"/>
        <v>0</v>
      </c>
      <c r="AA46" s="48">
        <f t="shared" si="7"/>
        <v>0</v>
      </c>
      <c r="AB46" s="48">
        <f t="shared" si="7"/>
        <v>0</v>
      </c>
      <c r="AC46" s="48">
        <f t="shared" si="7"/>
        <v>0</v>
      </c>
      <c r="AD46" s="48">
        <f t="shared" si="7"/>
        <v>0</v>
      </c>
    </row>
    <row r="47" spans="1:31" ht="15" x14ac:dyDescent="0.2">
      <c r="A47" s="20" t="s">
        <v>44</v>
      </c>
      <c r="B47" s="69">
        <f>'Свод 2023'!B55</f>
        <v>2</v>
      </c>
      <c r="C47" s="94"/>
      <c r="D47" s="49">
        <f t="shared" si="6"/>
        <v>299.44600000000003</v>
      </c>
      <c r="E47" s="5">
        <f t="shared" ref="E47:E63" si="8">30*B47</f>
        <v>60</v>
      </c>
      <c r="F47" s="5">
        <f t="shared" ref="F47:F63" si="9">20*B47</f>
        <v>40</v>
      </c>
      <c r="G47" s="5"/>
      <c r="H47" s="5">
        <v>21.341999999999999</v>
      </c>
      <c r="I47" s="5">
        <v>18.103999999999999</v>
      </c>
      <c r="J47" s="5"/>
      <c r="K47" s="4">
        <v>0</v>
      </c>
      <c r="L47" s="5"/>
      <c r="M47" s="107"/>
      <c r="N47" s="107"/>
      <c r="O47" s="107"/>
      <c r="P47" s="5"/>
      <c r="Q47" s="5"/>
      <c r="R47" s="5"/>
      <c r="S47" s="5"/>
      <c r="T47" s="5">
        <v>120</v>
      </c>
      <c r="U47" s="5"/>
      <c r="V47" s="4">
        <v>40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</row>
    <row r="48" spans="1:31" ht="15" x14ac:dyDescent="0.2">
      <c r="A48" s="20" t="s">
        <v>45</v>
      </c>
      <c r="B48" s="69">
        <f>'Свод 2023'!B56</f>
        <v>1</v>
      </c>
      <c r="C48" s="94" t="s">
        <v>249</v>
      </c>
      <c r="D48" s="49">
        <f t="shared" si="6"/>
        <v>99.649000000000001</v>
      </c>
      <c r="E48" s="5">
        <f t="shared" si="8"/>
        <v>30</v>
      </c>
      <c r="F48" s="5">
        <f t="shared" si="9"/>
        <v>20</v>
      </c>
      <c r="G48" s="5"/>
      <c r="H48" s="5">
        <v>7.87</v>
      </c>
      <c r="I48" s="5">
        <v>5.7789999999999999</v>
      </c>
      <c r="J48" s="5"/>
      <c r="K48" s="4">
        <v>0</v>
      </c>
      <c r="L48" s="5"/>
      <c r="M48" s="107"/>
      <c r="N48" s="107"/>
      <c r="O48" s="107"/>
      <c r="P48" s="5"/>
      <c r="Q48" s="5"/>
      <c r="R48" s="5"/>
      <c r="S48" s="5"/>
      <c r="T48" s="5">
        <v>36</v>
      </c>
      <c r="U48" s="5"/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</row>
    <row r="49" spans="1:31" ht="15" x14ac:dyDescent="0.2">
      <c r="A49" s="20" t="s">
        <v>154</v>
      </c>
      <c r="B49" s="69">
        <f>'Свод 2023'!B57</f>
        <v>1</v>
      </c>
      <c r="C49" s="94" t="s">
        <v>249</v>
      </c>
      <c r="D49" s="49">
        <f>E49+F49+G49+H49+I49+J49+L49+P49+Q49+R49+S49+T49+U49+V49+AD49+N49+O49+M49</f>
        <v>2682.5800000000004</v>
      </c>
      <c r="E49" s="5">
        <f t="shared" si="8"/>
        <v>30</v>
      </c>
      <c r="F49" s="5">
        <f>25*B49</f>
        <v>25</v>
      </c>
      <c r="G49" s="5"/>
      <c r="H49" s="5">
        <v>177.6</v>
      </c>
      <c r="I49" s="5">
        <v>251.12</v>
      </c>
      <c r="J49" s="5"/>
      <c r="K49" s="4">
        <v>0</v>
      </c>
      <c r="L49" s="5">
        <v>340</v>
      </c>
      <c r="M49" s="107">
        <f>80*3</f>
        <v>240</v>
      </c>
      <c r="N49" s="107">
        <f>26*12</f>
        <v>312</v>
      </c>
      <c r="O49" s="107">
        <f>29405*12/1000</f>
        <v>352.86</v>
      </c>
      <c r="P49" s="5"/>
      <c r="Q49" s="5"/>
      <c r="R49" s="5"/>
      <c r="S49" s="5">
        <v>22</v>
      </c>
      <c r="T49" s="5">
        <v>132</v>
      </c>
      <c r="U49" s="5">
        <f>1240-1240</f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99">
        <v>800</v>
      </c>
      <c r="AE49" t="s">
        <v>252</v>
      </c>
    </row>
    <row r="50" spans="1:31" ht="15" x14ac:dyDescent="0.2">
      <c r="A50" s="20" t="s">
        <v>46</v>
      </c>
      <c r="B50" s="69">
        <f>'Свод 2023'!B58</f>
        <v>1</v>
      </c>
      <c r="C50" s="94"/>
      <c r="D50" s="49">
        <f t="shared" si="6"/>
        <v>134.18299999999999</v>
      </c>
      <c r="E50" s="5">
        <f t="shared" si="8"/>
        <v>30</v>
      </c>
      <c r="F50" s="5">
        <f t="shared" si="9"/>
        <v>20</v>
      </c>
      <c r="G50" s="5"/>
      <c r="H50" s="5">
        <v>9.6489999999999991</v>
      </c>
      <c r="I50" s="5">
        <v>7.5339999999999998</v>
      </c>
      <c r="J50" s="5"/>
      <c r="K50" s="4">
        <v>0</v>
      </c>
      <c r="L50" s="5"/>
      <c r="M50" s="107"/>
      <c r="N50" s="107"/>
      <c r="O50" s="107"/>
      <c r="P50" s="5"/>
      <c r="Q50" s="5"/>
      <c r="R50" s="5"/>
      <c r="S50" s="5"/>
      <c r="T50" s="5">
        <v>27</v>
      </c>
      <c r="U50" s="5"/>
      <c r="V50" s="4">
        <v>40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</row>
    <row r="51" spans="1:31" ht="15" x14ac:dyDescent="0.2">
      <c r="A51" s="20" t="s">
        <v>47</v>
      </c>
      <c r="B51" s="69">
        <f>'Свод 2023'!B59</f>
        <v>2</v>
      </c>
      <c r="C51" s="94"/>
      <c r="D51" s="49">
        <f>E51+F51+G51+H51+I51+J51+L51+P51+Q51+R51+S51+T51+U51+V51+AD51+N51+O51+M51</f>
        <v>279.5</v>
      </c>
      <c r="E51" s="5">
        <f t="shared" si="8"/>
        <v>60</v>
      </c>
      <c r="F51" s="5">
        <f t="shared" si="9"/>
        <v>40</v>
      </c>
      <c r="G51" s="5"/>
      <c r="H51" s="5">
        <v>12</v>
      </c>
      <c r="I51" s="5">
        <v>24</v>
      </c>
      <c r="J51" s="5"/>
      <c r="K51" s="4">
        <v>0</v>
      </c>
      <c r="L51" s="5"/>
      <c r="M51" s="107"/>
      <c r="N51" s="107"/>
      <c r="O51" s="107"/>
      <c r="P51" s="5"/>
      <c r="Q51" s="5">
        <v>3.5</v>
      </c>
      <c r="R51" s="5"/>
      <c r="S51" s="5"/>
      <c r="T51" s="5">
        <v>60</v>
      </c>
      <c r="U51" s="5"/>
      <c r="V51" s="4">
        <v>80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</row>
    <row r="52" spans="1:31" ht="15" x14ac:dyDescent="0.2">
      <c r="A52" s="20" t="s">
        <v>48</v>
      </c>
      <c r="B52" s="69">
        <f>'Свод 2023'!B60</f>
        <v>1</v>
      </c>
      <c r="C52" s="94" t="s">
        <v>249</v>
      </c>
      <c r="D52" s="49">
        <f t="shared" si="6"/>
        <v>83.96</v>
      </c>
      <c r="E52" s="5">
        <f t="shared" si="8"/>
        <v>30</v>
      </c>
      <c r="F52" s="5">
        <f t="shared" si="9"/>
        <v>20</v>
      </c>
      <c r="G52" s="5"/>
      <c r="H52" s="5">
        <v>4.12</v>
      </c>
      <c r="I52" s="5">
        <v>5.84</v>
      </c>
      <c r="J52" s="5"/>
      <c r="K52" s="4">
        <v>0</v>
      </c>
      <c r="L52" s="5"/>
      <c r="M52" s="107"/>
      <c r="N52" s="107"/>
      <c r="O52" s="107"/>
      <c r="P52" s="5"/>
      <c r="Q52" s="5">
        <v>10</v>
      </c>
      <c r="R52" s="5"/>
      <c r="S52" s="5"/>
      <c r="T52" s="5">
        <v>14</v>
      </c>
      <c r="U52" s="5"/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</row>
    <row r="53" spans="1:31" ht="15" x14ac:dyDescent="0.2">
      <c r="A53" s="20" t="s">
        <v>213</v>
      </c>
      <c r="B53" s="69">
        <f>'Свод 2023'!B61</f>
        <v>1</v>
      </c>
      <c r="C53" s="94"/>
      <c r="D53" s="49">
        <f>E53+F53+G53+H53+I53+J53+L53+P53+Q53+R53+S53+T53+U53+V53+AD53+N53+O53+M53</f>
        <v>891.9</v>
      </c>
      <c r="E53" s="5">
        <f>140</f>
        <v>140</v>
      </c>
      <c r="F53" s="5">
        <f t="shared" si="9"/>
        <v>20</v>
      </c>
      <c r="G53" s="5"/>
      <c r="H53" s="5">
        <v>60</v>
      </c>
      <c r="I53" s="5">
        <v>20</v>
      </c>
      <c r="J53" s="5"/>
      <c r="K53" s="4"/>
      <c r="L53" s="5">
        <v>84</v>
      </c>
      <c r="M53" s="107"/>
      <c r="N53" s="107">
        <f>64.8+13.1</f>
        <v>77.899999999999991</v>
      </c>
      <c r="O53" s="107">
        <v>480</v>
      </c>
      <c r="P53" s="5"/>
      <c r="Q53" s="5">
        <v>10</v>
      </c>
      <c r="R53" s="5"/>
      <c r="S53" s="5"/>
      <c r="T53" s="5"/>
      <c r="U53" s="5"/>
      <c r="V53" s="4"/>
      <c r="W53" s="4"/>
      <c r="X53" s="4"/>
      <c r="Y53" s="4"/>
      <c r="Z53" s="4"/>
      <c r="AA53" s="4"/>
      <c r="AB53" s="4"/>
      <c r="AC53" s="4"/>
    </row>
    <row r="54" spans="1:31" ht="15" x14ac:dyDescent="0.2">
      <c r="A54" s="20" t="s">
        <v>49</v>
      </c>
      <c r="B54" s="69">
        <f>'Свод 2023'!B62</f>
        <v>1</v>
      </c>
      <c r="C54" s="94"/>
      <c r="D54" s="49">
        <f t="shared" si="6"/>
        <v>124.214</v>
      </c>
      <c r="E54" s="5">
        <f t="shared" si="8"/>
        <v>30</v>
      </c>
      <c r="F54" s="5">
        <f t="shared" si="9"/>
        <v>20</v>
      </c>
      <c r="G54" s="5"/>
      <c r="H54" s="5">
        <v>8.4990000000000006</v>
      </c>
      <c r="I54" s="5">
        <v>6.0149999999999997</v>
      </c>
      <c r="J54" s="5"/>
      <c r="K54" s="4">
        <v>0</v>
      </c>
      <c r="L54" s="5"/>
      <c r="M54" s="107"/>
      <c r="N54" s="107"/>
      <c r="O54" s="107"/>
      <c r="P54" s="5"/>
      <c r="Q54" s="5">
        <v>5</v>
      </c>
      <c r="R54" s="5"/>
      <c r="S54" s="5"/>
      <c r="T54" s="5">
        <v>14.7</v>
      </c>
      <c r="U54" s="5"/>
      <c r="V54" s="4">
        <v>40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</row>
    <row r="55" spans="1:31" ht="15" x14ac:dyDescent="0.2">
      <c r="A55" s="20" t="s">
        <v>50</v>
      </c>
      <c r="B55" s="69">
        <f>'Свод 2023'!B63</f>
        <v>4</v>
      </c>
      <c r="C55" s="94"/>
      <c r="D55" s="49">
        <f t="shared" si="6"/>
        <v>431</v>
      </c>
      <c r="E55" s="5">
        <f t="shared" si="8"/>
        <v>120</v>
      </c>
      <c r="F55" s="5">
        <f t="shared" si="9"/>
        <v>80</v>
      </c>
      <c r="G55" s="5"/>
      <c r="H55" s="5">
        <v>46.219000000000001</v>
      </c>
      <c r="I55" s="5">
        <v>14.781000000000001</v>
      </c>
      <c r="J55" s="5"/>
      <c r="K55" s="4">
        <v>0</v>
      </c>
      <c r="L55" s="5"/>
      <c r="M55" s="107"/>
      <c r="N55" s="107"/>
      <c r="O55" s="107"/>
      <c r="P55" s="5"/>
      <c r="Q55" s="5"/>
      <c r="R55" s="5"/>
      <c r="S55" s="5"/>
      <c r="T55" s="5">
        <v>90</v>
      </c>
      <c r="U55" s="5"/>
      <c r="V55" s="4">
        <v>80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</row>
    <row r="56" spans="1:31" ht="15" x14ac:dyDescent="0.2">
      <c r="A56" s="20" t="s">
        <v>51</v>
      </c>
      <c r="B56" s="69">
        <f>'Свод 2023'!B64</f>
        <v>1</v>
      </c>
      <c r="C56" s="94"/>
      <c r="D56" s="49">
        <f t="shared" si="6"/>
        <v>103.6</v>
      </c>
      <c r="E56" s="5">
        <f t="shared" si="8"/>
        <v>30</v>
      </c>
      <c r="F56" s="5">
        <f t="shared" si="9"/>
        <v>20</v>
      </c>
      <c r="G56" s="5"/>
      <c r="H56" s="5">
        <v>8.8000000000000007</v>
      </c>
      <c r="I56" s="5">
        <v>9.6999999999999993</v>
      </c>
      <c r="J56" s="5"/>
      <c r="K56" s="4">
        <v>0</v>
      </c>
      <c r="L56" s="5"/>
      <c r="M56" s="107"/>
      <c r="N56" s="107"/>
      <c r="O56" s="107"/>
      <c r="P56" s="5"/>
      <c r="Q56" s="5">
        <v>14.7</v>
      </c>
      <c r="R56" s="5"/>
      <c r="S56" s="5"/>
      <c r="T56" s="5">
        <v>20.399999999999999</v>
      </c>
      <c r="U56" s="5"/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</row>
    <row r="57" spans="1:31" ht="15" x14ac:dyDescent="0.25">
      <c r="A57" s="20" t="s">
        <v>52</v>
      </c>
      <c r="B57" s="69">
        <f>'Свод 2023'!B65</f>
        <v>1</v>
      </c>
      <c r="C57" s="94" t="s">
        <v>249</v>
      </c>
      <c r="D57" s="49">
        <f t="shared" si="6"/>
        <v>619.63200000000006</v>
      </c>
      <c r="E57" s="5">
        <f t="shared" si="8"/>
        <v>30</v>
      </c>
      <c r="F57" s="5">
        <f>25*B57</f>
        <v>25</v>
      </c>
      <c r="G57" s="5"/>
      <c r="H57" s="72">
        <v>18.952000000000002</v>
      </c>
      <c r="I57" s="72">
        <v>11.68</v>
      </c>
      <c r="J57" s="5"/>
      <c r="K57" s="4">
        <v>0</v>
      </c>
      <c r="L57" s="5"/>
      <c r="M57" s="107"/>
      <c r="N57" s="107"/>
      <c r="O57" s="107"/>
      <c r="P57" s="5"/>
      <c r="Q57" s="5"/>
      <c r="R57" s="5"/>
      <c r="S57" s="5"/>
      <c r="T57" s="5">
        <v>24</v>
      </c>
      <c r="U57" s="5">
        <v>510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</row>
    <row r="58" spans="1:31" ht="15" x14ac:dyDescent="0.2">
      <c r="A58" s="20" t="s">
        <v>53</v>
      </c>
      <c r="B58" s="69">
        <f>'Свод 2023'!B66</f>
        <v>1</v>
      </c>
      <c r="C58" s="94"/>
      <c r="D58" s="49">
        <f t="shared" si="6"/>
        <v>116.84399999999999</v>
      </c>
      <c r="E58" s="5">
        <f t="shared" si="8"/>
        <v>30</v>
      </c>
      <c r="F58" s="5">
        <f t="shared" si="9"/>
        <v>20</v>
      </c>
      <c r="G58" s="5"/>
      <c r="H58" s="5">
        <v>16.068000000000001</v>
      </c>
      <c r="I58" s="5">
        <v>22.776</v>
      </c>
      <c r="J58" s="5"/>
      <c r="K58" s="4">
        <v>0</v>
      </c>
      <c r="L58" s="5"/>
      <c r="M58" s="107"/>
      <c r="N58" s="107"/>
      <c r="O58" s="107"/>
      <c r="P58" s="5"/>
      <c r="Q58" s="5">
        <v>8</v>
      </c>
      <c r="R58" s="5"/>
      <c r="S58" s="5"/>
      <c r="T58" s="5">
        <v>20</v>
      </c>
      <c r="U58" s="5"/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</row>
    <row r="59" spans="1:31" ht="15" x14ac:dyDescent="0.2">
      <c r="A59" s="20" t="s">
        <v>54</v>
      </c>
      <c r="B59" s="69">
        <f>'Свод 2023'!B67</f>
        <v>1</v>
      </c>
      <c r="C59" s="94"/>
      <c r="D59" s="49">
        <f t="shared" si="6"/>
        <v>154.352</v>
      </c>
      <c r="E59" s="5">
        <f t="shared" si="8"/>
        <v>30</v>
      </c>
      <c r="F59" s="5">
        <f t="shared" si="9"/>
        <v>20</v>
      </c>
      <c r="G59" s="5"/>
      <c r="H59" s="5">
        <v>14.432</v>
      </c>
      <c r="I59" s="5">
        <v>10.220000000000001</v>
      </c>
      <c r="J59" s="5">
        <v>0</v>
      </c>
      <c r="K59" s="4">
        <v>0</v>
      </c>
      <c r="L59" s="5">
        <v>0</v>
      </c>
      <c r="M59" s="107"/>
      <c r="N59" s="107"/>
      <c r="O59" s="107"/>
      <c r="P59" s="5">
        <v>0</v>
      </c>
      <c r="Q59" s="5">
        <v>25</v>
      </c>
      <c r="R59" s="5">
        <v>0</v>
      </c>
      <c r="S59" s="5">
        <v>0</v>
      </c>
      <c r="T59" s="5">
        <v>14.7</v>
      </c>
      <c r="U59" s="5">
        <v>0</v>
      </c>
      <c r="V59" s="4">
        <v>40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</row>
    <row r="60" spans="1:31" ht="15" x14ac:dyDescent="0.2">
      <c r="A60" s="20" t="s">
        <v>55</v>
      </c>
      <c r="B60" s="69">
        <f>'Свод 2023'!B68</f>
        <v>1</v>
      </c>
      <c r="C60" s="94"/>
      <c r="D60" s="49">
        <f t="shared" si="6"/>
        <v>127.11500000000001</v>
      </c>
      <c r="E60" s="5">
        <f t="shared" si="8"/>
        <v>30</v>
      </c>
      <c r="F60" s="5">
        <f t="shared" si="9"/>
        <v>20</v>
      </c>
      <c r="G60" s="5"/>
      <c r="H60" s="5">
        <v>11.435</v>
      </c>
      <c r="I60" s="5">
        <v>11.68</v>
      </c>
      <c r="J60" s="5"/>
      <c r="K60" s="4">
        <v>0</v>
      </c>
      <c r="L60" s="5"/>
      <c r="M60" s="107"/>
      <c r="N60" s="107"/>
      <c r="O60" s="107"/>
      <c r="P60" s="5"/>
      <c r="Q60" s="5"/>
      <c r="R60" s="5"/>
      <c r="S60" s="5"/>
      <c r="T60" s="5">
        <v>14</v>
      </c>
      <c r="U60" s="5"/>
      <c r="V60" s="4">
        <v>40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</row>
    <row r="61" spans="1:31" ht="15" x14ac:dyDescent="0.2">
      <c r="A61" s="20" t="s">
        <v>56</v>
      </c>
      <c r="B61" s="69">
        <f>'Свод 2023'!B69</f>
        <v>1</v>
      </c>
      <c r="C61" s="94"/>
      <c r="D61" s="49">
        <f t="shared" si="6"/>
        <v>82.804999999999993</v>
      </c>
      <c r="E61" s="5">
        <f t="shared" si="8"/>
        <v>30</v>
      </c>
      <c r="F61" s="5">
        <f t="shared" si="9"/>
        <v>20</v>
      </c>
      <c r="G61" s="5"/>
      <c r="H61" s="5">
        <v>17.620999999999999</v>
      </c>
      <c r="I61" s="5">
        <v>15.183999999999999</v>
      </c>
      <c r="J61" s="5"/>
      <c r="K61" s="4">
        <v>0</v>
      </c>
      <c r="L61" s="5"/>
      <c r="M61" s="107"/>
      <c r="N61" s="107"/>
      <c r="O61" s="107"/>
      <c r="P61" s="5"/>
      <c r="Q61" s="5"/>
      <c r="R61" s="5"/>
      <c r="S61" s="5"/>
      <c r="T61" s="5"/>
      <c r="U61" s="5"/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</row>
    <row r="62" spans="1:31" ht="15" x14ac:dyDescent="0.2">
      <c r="A62" s="20" t="s">
        <v>57</v>
      </c>
      <c r="B62" s="69">
        <f>'Свод 2023'!B70</f>
        <v>1</v>
      </c>
      <c r="C62" s="94"/>
      <c r="D62" s="49">
        <f t="shared" si="6"/>
        <v>85.228999999999999</v>
      </c>
      <c r="E62" s="5">
        <f t="shared" si="8"/>
        <v>30</v>
      </c>
      <c r="F62" s="5">
        <f t="shared" si="9"/>
        <v>20</v>
      </c>
      <c r="G62" s="5"/>
      <c r="H62" s="5">
        <v>20.629000000000001</v>
      </c>
      <c r="I62" s="5">
        <v>14.6</v>
      </c>
      <c r="J62" s="5"/>
      <c r="K62" s="4">
        <v>0</v>
      </c>
      <c r="L62" s="5"/>
      <c r="M62" s="107"/>
      <c r="N62" s="107"/>
      <c r="O62" s="107"/>
      <c r="P62" s="5"/>
      <c r="Q62" s="5"/>
      <c r="R62" s="5"/>
      <c r="S62" s="5"/>
      <c r="T62" s="5"/>
      <c r="U62" s="5"/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</row>
    <row r="63" spans="1:31" ht="15" x14ac:dyDescent="0.2">
      <c r="A63" s="20" t="s">
        <v>58</v>
      </c>
      <c r="B63" s="69">
        <f>'Свод 2023'!B71</f>
        <v>2</v>
      </c>
      <c r="C63" s="94"/>
      <c r="D63" s="49">
        <f t="shared" si="6"/>
        <v>224.38499999999999</v>
      </c>
      <c r="E63" s="5">
        <f t="shared" si="8"/>
        <v>60</v>
      </c>
      <c r="F63" s="5">
        <f t="shared" si="9"/>
        <v>40</v>
      </c>
      <c r="G63" s="5"/>
      <c r="H63" s="5">
        <v>28.428000000000001</v>
      </c>
      <c r="I63" s="5">
        <v>8.3569999999999993</v>
      </c>
      <c r="J63" s="5"/>
      <c r="K63" s="4">
        <v>0</v>
      </c>
      <c r="L63" s="5"/>
      <c r="M63" s="107"/>
      <c r="N63" s="107"/>
      <c r="O63" s="107"/>
      <c r="P63" s="5"/>
      <c r="Q63" s="5">
        <v>20</v>
      </c>
      <c r="R63" s="5"/>
      <c r="S63" s="5"/>
      <c r="T63" s="5">
        <v>27.6</v>
      </c>
      <c r="U63" s="5"/>
      <c r="V63" s="4">
        <v>40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</row>
    <row r="64" spans="1:31" s="1" customFormat="1" ht="15" x14ac:dyDescent="0.25">
      <c r="A64" s="23" t="s">
        <v>223</v>
      </c>
      <c r="B64" s="70">
        <f>SUM(B47:B63)</f>
        <v>23</v>
      </c>
      <c r="C64" s="96"/>
      <c r="D64" s="49">
        <f>SUM(D47:D63)</f>
        <v>6540.3940000000011</v>
      </c>
      <c r="E64" s="48">
        <f t="shared" ref="E64:J64" si="10">SUM(E47:E63)</f>
        <v>800</v>
      </c>
      <c r="F64" s="48">
        <f t="shared" si="10"/>
        <v>470</v>
      </c>
      <c r="G64" s="48">
        <f t="shared" si="10"/>
        <v>0</v>
      </c>
      <c r="H64" s="48">
        <f t="shared" si="10"/>
        <v>483.66400000000004</v>
      </c>
      <c r="I64" s="48">
        <f t="shared" si="10"/>
        <v>457.37</v>
      </c>
      <c r="J64" s="48">
        <f t="shared" si="10"/>
        <v>0</v>
      </c>
      <c r="K64" s="7">
        <f>SUM(K47:K63)</f>
        <v>0</v>
      </c>
      <c r="L64" s="48">
        <f t="shared" ref="L64:T64" si="11">SUM(L47:L63)</f>
        <v>424</v>
      </c>
      <c r="M64" s="108"/>
      <c r="N64" s="48">
        <f t="shared" si="11"/>
        <v>389.9</v>
      </c>
      <c r="O64" s="108"/>
      <c r="P64" s="48">
        <f t="shared" si="11"/>
        <v>0</v>
      </c>
      <c r="Q64" s="48">
        <f t="shared" si="11"/>
        <v>96.2</v>
      </c>
      <c r="R64" s="48">
        <f t="shared" si="11"/>
        <v>0</v>
      </c>
      <c r="S64" s="48">
        <f t="shared" si="11"/>
        <v>22</v>
      </c>
      <c r="T64" s="48">
        <f t="shared" si="11"/>
        <v>614.40000000000009</v>
      </c>
      <c r="U64" s="48">
        <f t="shared" ref="U64:AC64" si="12">SUM(U47:U63)</f>
        <v>510</v>
      </c>
      <c r="V64" s="7">
        <f t="shared" si="12"/>
        <v>400</v>
      </c>
      <c r="W64" s="7">
        <f t="shared" si="12"/>
        <v>0</v>
      </c>
      <c r="X64" s="7">
        <f t="shared" si="12"/>
        <v>0</v>
      </c>
      <c r="Y64" s="7">
        <f t="shared" si="12"/>
        <v>0</v>
      </c>
      <c r="Z64" s="7">
        <f t="shared" si="12"/>
        <v>0</v>
      </c>
      <c r="AA64" s="7">
        <f t="shared" si="12"/>
        <v>0</v>
      </c>
      <c r="AB64" s="7">
        <f t="shared" si="12"/>
        <v>0</v>
      </c>
      <c r="AC64" s="7">
        <f t="shared" si="12"/>
        <v>0</v>
      </c>
    </row>
    <row r="65" spans="1:29" ht="15" x14ac:dyDescent="0.2">
      <c r="A65" s="20" t="s">
        <v>59</v>
      </c>
      <c r="B65" s="69">
        <f>'Свод 2023'!B73</f>
        <v>1</v>
      </c>
      <c r="C65" s="94"/>
      <c r="D65" s="49">
        <f t="shared" si="6"/>
        <v>80.866199999999992</v>
      </c>
      <c r="E65" s="5">
        <f t="shared" ref="E65:E77" si="13">30*B65</f>
        <v>30</v>
      </c>
      <c r="F65" s="5">
        <f t="shared" ref="F65:F77" si="14">20*B65</f>
        <v>20</v>
      </c>
      <c r="G65" s="5"/>
      <c r="H65" s="5">
        <v>8.6313999999999993</v>
      </c>
      <c r="I65" s="5">
        <v>12.2348</v>
      </c>
      <c r="J65" s="5"/>
      <c r="K65" s="4">
        <v>0</v>
      </c>
      <c r="L65" s="5"/>
      <c r="M65" s="107"/>
      <c r="N65" s="107"/>
      <c r="O65" s="107"/>
      <c r="P65" s="5"/>
      <c r="Q65" s="5">
        <v>10</v>
      </c>
      <c r="R65" s="5"/>
      <c r="S65" s="5"/>
      <c r="T65" s="5"/>
      <c r="U65" s="5"/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</row>
    <row r="66" spans="1:29" ht="15" x14ac:dyDescent="0.2">
      <c r="A66" s="20" t="s">
        <v>60</v>
      </c>
      <c r="B66" s="69">
        <f>'Свод 2023'!B74</f>
        <v>2</v>
      </c>
      <c r="C66" s="94"/>
      <c r="D66" s="49">
        <f t="shared" si="6"/>
        <v>204.46199999999999</v>
      </c>
      <c r="E66" s="5">
        <f t="shared" si="13"/>
        <v>60</v>
      </c>
      <c r="F66" s="5">
        <f t="shared" si="14"/>
        <v>40</v>
      </c>
      <c r="G66" s="5"/>
      <c r="H66" s="5">
        <v>10.119</v>
      </c>
      <c r="I66" s="5">
        <v>14.343</v>
      </c>
      <c r="J66" s="5"/>
      <c r="K66" s="4">
        <v>0</v>
      </c>
      <c r="L66" s="5"/>
      <c r="M66" s="107"/>
      <c r="N66" s="107"/>
      <c r="O66" s="107"/>
      <c r="P66" s="5"/>
      <c r="Q66" s="5"/>
      <c r="R66" s="5"/>
      <c r="S66" s="5"/>
      <c r="T66" s="5"/>
      <c r="U66" s="5"/>
      <c r="V66" s="4">
        <v>80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</row>
    <row r="67" spans="1:29" ht="15" x14ac:dyDescent="0.2">
      <c r="A67" s="20" t="s">
        <v>61</v>
      </c>
      <c r="B67" s="69">
        <f>'Свод 2023'!B75</f>
        <v>2</v>
      </c>
      <c r="C67" s="94"/>
      <c r="D67" s="49">
        <f t="shared" si="6"/>
        <v>200.43099999999998</v>
      </c>
      <c r="E67" s="5">
        <f t="shared" si="13"/>
        <v>60</v>
      </c>
      <c r="F67" s="5">
        <f t="shared" si="14"/>
        <v>40</v>
      </c>
      <c r="G67" s="5"/>
      <c r="H67" s="5">
        <v>18.462</v>
      </c>
      <c r="I67" s="5">
        <v>26.169</v>
      </c>
      <c r="J67" s="5"/>
      <c r="K67" s="4">
        <v>0</v>
      </c>
      <c r="L67" s="5"/>
      <c r="M67" s="107"/>
      <c r="N67" s="107"/>
      <c r="O67" s="107"/>
      <c r="P67" s="5"/>
      <c r="Q67" s="5">
        <v>15</v>
      </c>
      <c r="R67" s="5"/>
      <c r="S67" s="5"/>
      <c r="T67" s="5">
        <v>40.799999999999997</v>
      </c>
      <c r="U67" s="5"/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</row>
    <row r="68" spans="1:29" ht="15" x14ac:dyDescent="0.2">
      <c r="A68" s="20" t="s">
        <v>62</v>
      </c>
      <c r="B68" s="69">
        <f>'Свод 2023'!B76</f>
        <v>1</v>
      </c>
      <c r="C68" s="94"/>
      <c r="D68" s="49">
        <f t="shared" si="6"/>
        <v>169.84</v>
      </c>
      <c r="E68" s="5">
        <f t="shared" si="13"/>
        <v>30</v>
      </c>
      <c r="F68" s="5">
        <f t="shared" si="14"/>
        <v>20</v>
      </c>
      <c r="G68" s="5"/>
      <c r="H68" s="5">
        <v>16.48</v>
      </c>
      <c r="I68" s="5">
        <v>23.36</v>
      </c>
      <c r="J68" s="5"/>
      <c r="K68" s="4">
        <v>0</v>
      </c>
      <c r="L68" s="5"/>
      <c r="M68" s="107"/>
      <c r="N68" s="107"/>
      <c r="O68" s="107"/>
      <c r="P68" s="5"/>
      <c r="Q68" s="5"/>
      <c r="R68" s="5"/>
      <c r="S68" s="5">
        <v>80</v>
      </c>
      <c r="T68" s="5"/>
      <c r="U68" s="5"/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</row>
    <row r="69" spans="1:29" ht="15" x14ac:dyDescent="0.2">
      <c r="A69" s="21" t="s">
        <v>63</v>
      </c>
      <c r="B69" s="69">
        <f>'Свод 2023'!B77</f>
        <v>1</v>
      </c>
      <c r="C69" s="94"/>
      <c r="D69" s="49">
        <f t="shared" si="6"/>
        <v>188.62</v>
      </c>
      <c r="E69" s="5">
        <f t="shared" si="13"/>
        <v>30</v>
      </c>
      <c r="F69" s="5">
        <f t="shared" si="14"/>
        <v>20</v>
      </c>
      <c r="G69" s="5"/>
      <c r="H69" s="5">
        <v>14.42</v>
      </c>
      <c r="I69" s="5">
        <v>29.2</v>
      </c>
      <c r="J69" s="5"/>
      <c r="K69" s="4">
        <v>0</v>
      </c>
      <c r="L69" s="5"/>
      <c r="M69" s="107"/>
      <c r="N69" s="107"/>
      <c r="O69" s="107"/>
      <c r="P69" s="5"/>
      <c r="Q69" s="5">
        <v>20</v>
      </c>
      <c r="R69" s="5"/>
      <c r="S69" s="5"/>
      <c r="T69" s="5">
        <v>35</v>
      </c>
      <c r="U69" s="5"/>
      <c r="V69" s="4">
        <v>40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</row>
    <row r="70" spans="1:29" ht="15" x14ac:dyDescent="0.2">
      <c r="A70" s="20" t="s">
        <v>64</v>
      </c>
      <c r="B70" s="69">
        <f>'Свод 2023'!B78</f>
        <v>1</v>
      </c>
      <c r="C70" s="94" t="s">
        <v>249</v>
      </c>
      <c r="D70" s="49">
        <f t="shared" si="6"/>
        <v>702.02300000000002</v>
      </c>
      <c r="E70" s="5">
        <f t="shared" si="13"/>
        <v>30</v>
      </c>
      <c r="F70" s="5">
        <f>25*B70</f>
        <v>25</v>
      </c>
      <c r="G70" s="5"/>
      <c r="H70" s="5">
        <v>7.8689999999999998</v>
      </c>
      <c r="I70" s="5">
        <v>11.154</v>
      </c>
      <c r="J70" s="5"/>
      <c r="K70" s="4">
        <v>0</v>
      </c>
      <c r="L70" s="5"/>
      <c r="M70" s="107"/>
      <c r="N70" s="107"/>
      <c r="O70" s="107"/>
      <c r="P70" s="5"/>
      <c r="Q70" s="5">
        <v>30</v>
      </c>
      <c r="R70" s="5"/>
      <c r="S70" s="5"/>
      <c r="T70" s="5">
        <v>50</v>
      </c>
      <c r="U70" s="5">
        <f>420+88</f>
        <v>508</v>
      </c>
      <c r="V70" s="4">
        <v>40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</row>
    <row r="71" spans="1:29" ht="15" x14ac:dyDescent="0.2">
      <c r="A71" s="20" t="s">
        <v>65</v>
      </c>
      <c r="B71" s="69">
        <f>'Свод 2023'!B79</f>
        <v>3</v>
      </c>
      <c r="C71" s="94"/>
      <c r="D71" s="49">
        <f t="shared" si="6"/>
        <v>564.7360000000001</v>
      </c>
      <c r="E71" s="5">
        <f t="shared" si="13"/>
        <v>90</v>
      </c>
      <c r="F71" s="5">
        <f t="shared" si="14"/>
        <v>60</v>
      </c>
      <c r="G71" s="5"/>
      <c r="H71" s="5">
        <v>96.769000000000005</v>
      </c>
      <c r="I71" s="5">
        <v>137.167</v>
      </c>
      <c r="J71" s="5"/>
      <c r="K71" s="4">
        <v>0</v>
      </c>
      <c r="L71" s="5">
        <v>100.8</v>
      </c>
      <c r="M71" s="107"/>
      <c r="N71" s="107"/>
      <c r="O71" s="107"/>
      <c r="P71" s="5"/>
      <c r="Q71" s="5"/>
      <c r="R71" s="5">
        <v>30</v>
      </c>
      <c r="S71" s="5"/>
      <c r="T71" s="5">
        <v>50</v>
      </c>
      <c r="U71" s="5"/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</row>
    <row r="72" spans="1:29" ht="15" x14ac:dyDescent="0.2">
      <c r="A72" s="21" t="s">
        <v>66</v>
      </c>
      <c r="B72" s="69">
        <f>'Свод 2023'!B80</f>
        <v>1</v>
      </c>
      <c r="C72" s="94"/>
      <c r="D72" s="49">
        <f t="shared" si="6"/>
        <v>200.803</v>
      </c>
      <c r="E72" s="5">
        <f t="shared" si="13"/>
        <v>30</v>
      </c>
      <c r="F72" s="5">
        <f t="shared" si="14"/>
        <v>20</v>
      </c>
      <c r="G72" s="5"/>
      <c r="H72" s="5">
        <v>36.734000000000002</v>
      </c>
      <c r="I72" s="5">
        <v>52.069000000000003</v>
      </c>
      <c r="J72" s="5"/>
      <c r="K72" s="4">
        <v>0</v>
      </c>
      <c r="L72" s="5"/>
      <c r="M72" s="107"/>
      <c r="N72" s="107"/>
      <c r="O72" s="107"/>
      <c r="P72" s="5"/>
      <c r="Q72" s="5"/>
      <c r="R72" s="5"/>
      <c r="S72" s="5"/>
      <c r="T72" s="5">
        <v>22</v>
      </c>
      <c r="U72" s="5"/>
      <c r="V72" s="4">
        <v>40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</row>
    <row r="73" spans="1:29" ht="15" x14ac:dyDescent="0.2">
      <c r="A73" s="20" t="s">
        <v>67</v>
      </c>
      <c r="B73" s="69">
        <f>'Свод 2023'!B81</f>
        <v>2</v>
      </c>
      <c r="C73" s="94"/>
      <c r="D73" s="49">
        <f t="shared" si="6"/>
        <v>408.57299999999998</v>
      </c>
      <c r="E73" s="5">
        <f t="shared" si="13"/>
        <v>60</v>
      </c>
      <c r="F73" s="5">
        <f t="shared" si="14"/>
        <v>40</v>
      </c>
      <c r="G73" s="5"/>
      <c r="H73" s="5">
        <v>14.715</v>
      </c>
      <c r="I73" s="5">
        <v>20.858000000000001</v>
      </c>
      <c r="J73" s="5"/>
      <c r="K73" s="4">
        <v>0</v>
      </c>
      <c r="L73" s="5"/>
      <c r="M73" s="107"/>
      <c r="N73" s="107"/>
      <c r="O73" s="107"/>
      <c r="P73" s="5"/>
      <c r="Q73" s="5">
        <v>101</v>
      </c>
      <c r="R73" s="5"/>
      <c r="S73" s="5"/>
      <c r="T73" s="5">
        <v>92</v>
      </c>
      <c r="U73" s="5"/>
      <c r="V73" s="4">
        <v>80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</row>
    <row r="74" spans="1:29" ht="15" x14ac:dyDescent="0.2">
      <c r="A74" s="20" t="s">
        <v>68</v>
      </c>
      <c r="B74" s="69">
        <f>'Свод 2023'!B82</f>
        <v>1</v>
      </c>
      <c r="C74" s="94"/>
      <c r="D74" s="49">
        <f t="shared" si="6"/>
        <v>167.28800000000001</v>
      </c>
      <c r="E74" s="5">
        <f t="shared" si="13"/>
        <v>30</v>
      </c>
      <c r="F74" s="5">
        <f t="shared" si="14"/>
        <v>20</v>
      </c>
      <c r="G74" s="5"/>
      <c r="H74" s="5">
        <v>13.948</v>
      </c>
      <c r="I74" s="5">
        <v>13.94</v>
      </c>
      <c r="J74" s="5"/>
      <c r="K74" s="4">
        <v>0</v>
      </c>
      <c r="L74" s="5"/>
      <c r="M74" s="107"/>
      <c r="N74" s="107"/>
      <c r="O74" s="107"/>
      <c r="P74" s="5"/>
      <c r="Q74" s="5"/>
      <c r="R74" s="5"/>
      <c r="S74" s="5"/>
      <c r="T74" s="5">
        <v>49.4</v>
      </c>
      <c r="U74" s="5"/>
      <c r="V74" s="4">
        <v>40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</row>
    <row r="75" spans="1:29" ht="15" x14ac:dyDescent="0.2">
      <c r="A75" s="20" t="s">
        <v>69</v>
      </c>
      <c r="B75" s="69">
        <f>'Свод 2023'!B83</f>
        <v>3</v>
      </c>
      <c r="C75" s="94"/>
      <c r="D75" s="49">
        <f t="shared" si="6"/>
        <v>335.68700000000001</v>
      </c>
      <c r="E75" s="5">
        <f t="shared" si="13"/>
        <v>90</v>
      </c>
      <c r="F75" s="5">
        <f t="shared" si="14"/>
        <v>60</v>
      </c>
      <c r="G75" s="5"/>
      <c r="H75" s="5">
        <v>8.5570000000000004</v>
      </c>
      <c r="I75" s="5">
        <v>12.13</v>
      </c>
      <c r="J75" s="5"/>
      <c r="K75" s="4">
        <v>0</v>
      </c>
      <c r="L75" s="5"/>
      <c r="M75" s="107"/>
      <c r="N75" s="107"/>
      <c r="O75" s="107"/>
      <c r="P75" s="5"/>
      <c r="Q75" s="5">
        <v>20</v>
      </c>
      <c r="R75" s="5"/>
      <c r="S75" s="5"/>
      <c r="T75" s="5">
        <v>65</v>
      </c>
      <c r="U75" s="5"/>
      <c r="V75" s="4">
        <v>80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</row>
    <row r="76" spans="1:29" ht="15" x14ac:dyDescent="0.2">
      <c r="A76" s="21" t="s">
        <v>70</v>
      </c>
      <c r="B76" s="69">
        <f>'Свод 2023'!B84</f>
        <v>1</v>
      </c>
      <c r="C76" s="94"/>
      <c r="D76" s="49">
        <f t="shared" si="6"/>
        <v>114.6</v>
      </c>
      <c r="E76" s="5">
        <f t="shared" si="13"/>
        <v>30</v>
      </c>
      <c r="F76" s="5">
        <f t="shared" si="14"/>
        <v>20</v>
      </c>
      <c r="G76" s="5"/>
      <c r="H76" s="5">
        <v>15.1</v>
      </c>
      <c r="I76" s="5">
        <v>15.1</v>
      </c>
      <c r="J76" s="5"/>
      <c r="K76" s="4">
        <v>0</v>
      </c>
      <c r="L76" s="5"/>
      <c r="M76" s="107"/>
      <c r="N76" s="107"/>
      <c r="O76" s="107"/>
      <c r="P76" s="5"/>
      <c r="Q76" s="5">
        <v>4.4000000000000004</v>
      </c>
      <c r="R76" s="5"/>
      <c r="S76" s="5"/>
      <c r="T76" s="5">
        <v>30</v>
      </c>
      <c r="U76" s="5"/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</row>
    <row r="77" spans="1:29" ht="15" x14ac:dyDescent="0.2">
      <c r="A77" s="20" t="s">
        <v>71</v>
      </c>
      <c r="B77" s="69">
        <f>'Свод 2023'!B85</f>
        <v>2</v>
      </c>
      <c r="C77" s="94"/>
      <c r="D77" s="49">
        <f t="shared" si="6"/>
        <v>374.654</v>
      </c>
      <c r="E77" s="5">
        <f t="shared" si="13"/>
        <v>60</v>
      </c>
      <c r="F77" s="5">
        <f t="shared" si="14"/>
        <v>40</v>
      </c>
      <c r="G77" s="5"/>
      <c r="H77" s="5">
        <v>20.622</v>
      </c>
      <c r="I77" s="5">
        <v>29.231999999999999</v>
      </c>
      <c r="J77" s="5"/>
      <c r="K77" s="4">
        <v>0</v>
      </c>
      <c r="L77" s="5"/>
      <c r="M77" s="107"/>
      <c r="N77" s="107"/>
      <c r="O77" s="107"/>
      <c r="P77" s="5">
        <v>24.8</v>
      </c>
      <c r="Q77" s="5"/>
      <c r="R77" s="5"/>
      <c r="S77" s="5"/>
      <c r="T77" s="5">
        <v>120</v>
      </c>
      <c r="U77" s="5"/>
      <c r="V77" s="4">
        <v>80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</row>
    <row r="78" spans="1:29" x14ac:dyDescent="0.2">
      <c r="A78" s="23" t="s">
        <v>156</v>
      </c>
      <c r="B78" s="70">
        <f>SUM(B65:B77)</f>
        <v>21</v>
      </c>
      <c r="C78" s="96"/>
      <c r="D78" s="49">
        <f>SUM(D65:D77)</f>
        <v>3712.5832</v>
      </c>
      <c r="E78" s="48">
        <f t="shared" ref="E78:AC78" si="15">SUM(E65:E77)</f>
        <v>630</v>
      </c>
      <c r="F78" s="48">
        <f t="shared" si="15"/>
        <v>425</v>
      </c>
      <c r="G78" s="48">
        <f t="shared" si="15"/>
        <v>0</v>
      </c>
      <c r="H78" s="48">
        <f t="shared" si="15"/>
        <v>282.42640000000006</v>
      </c>
      <c r="I78" s="48">
        <f t="shared" si="15"/>
        <v>396.95680000000004</v>
      </c>
      <c r="J78" s="48">
        <f t="shared" si="15"/>
        <v>0</v>
      </c>
      <c r="K78" s="7">
        <f t="shared" si="15"/>
        <v>0</v>
      </c>
      <c r="L78" s="48">
        <f t="shared" si="15"/>
        <v>100.8</v>
      </c>
      <c r="M78" s="108"/>
      <c r="N78" s="108"/>
      <c r="O78" s="108"/>
      <c r="P78" s="48">
        <f t="shared" si="15"/>
        <v>24.8</v>
      </c>
      <c r="Q78" s="48">
        <f t="shared" si="15"/>
        <v>200.4</v>
      </c>
      <c r="R78" s="48">
        <f t="shared" si="15"/>
        <v>30</v>
      </c>
      <c r="S78" s="48">
        <f t="shared" si="15"/>
        <v>80</v>
      </c>
      <c r="T78" s="48">
        <f t="shared" si="15"/>
        <v>554.20000000000005</v>
      </c>
      <c r="U78" s="48">
        <f t="shared" si="15"/>
        <v>508</v>
      </c>
      <c r="V78" s="7">
        <f t="shared" si="15"/>
        <v>480</v>
      </c>
      <c r="W78" s="7">
        <f t="shared" si="15"/>
        <v>0</v>
      </c>
      <c r="X78" s="7">
        <f t="shared" si="15"/>
        <v>0</v>
      </c>
      <c r="Y78" s="7">
        <f t="shared" si="15"/>
        <v>0</v>
      </c>
      <c r="Z78" s="7">
        <f t="shared" si="15"/>
        <v>0</v>
      </c>
      <c r="AA78" s="7">
        <f t="shared" si="15"/>
        <v>0</v>
      </c>
      <c r="AB78" s="7">
        <f t="shared" si="15"/>
        <v>0</v>
      </c>
      <c r="AC78" s="7">
        <f t="shared" si="15"/>
        <v>0</v>
      </c>
    </row>
    <row r="79" spans="1:29" ht="15" x14ac:dyDescent="0.2">
      <c r="A79" s="20" t="s">
        <v>72</v>
      </c>
      <c r="B79" s="69">
        <f>'Свод 2023'!B87</f>
        <v>1</v>
      </c>
      <c r="C79" s="94"/>
      <c r="D79" s="49">
        <f t="shared" si="6"/>
        <v>560.505</v>
      </c>
      <c r="E79" s="5">
        <f t="shared" ref="E79:E86" si="16">30*B79</f>
        <v>30</v>
      </c>
      <c r="F79" s="5">
        <f t="shared" ref="F79:F86" si="17">20*B79</f>
        <v>20</v>
      </c>
      <c r="G79" s="5"/>
      <c r="H79" s="5">
        <v>7.2409999999999997</v>
      </c>
      <c r="I79" s="5">
        <v>10.263999999999999</v>
      </c>
      <c r="J79" s="5"/>
      <c r="K79" s="4">
        <v>0</v>
      </c>
      <c r="L79" s="5"/>
      <c r="M79" s="107"/>
      <c r="N79" s="107"/>
      <c r="O79" s="107"/>
      <c r="P79" s="5">
        <f>87+336</f>
        <v>423</v>
      </c>
      <c r="Q79" s="5"/>
      <c r="R79" s="5"/>
      <c r="S79" s="5"/>
      <c r="T79" s="5">
        <v>30</v>
      </c>
      <c r="U79" s="5"/>
      <c r="V79" s="4">
        <v>40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</row>
    <row r="80" spans="1:29" ht="15" x14ac:dyDescent="0.2">
      <c r="A80" s="20" t="s">
        <v>73</v>
      </c>
      <c r="B80" s="69">
        <f>'Свод 2023'!B88</f>
        <v>1</v>
      </c>
      <c r="C80" s="94"/>
      <c r="D80" s="49">
        <f t="shared" si="6"/>
        <v>286.99299999999999</v>
      </c>
      <c r="E80" s="5">
        <f t="shared" si="16"/>
        <v>30</v>
      </c>
      <c r="F80" s="5">
        <f t="shared" si="17"/>
        <v>20</v>
      </c>
      <c r="G80" s="5"/>
      <c r="H80" s="5">
        <v>21.341999999999999</v>
      </c>
      <c r="I80" s="5">
        <v>30.251000000000001</v>
      </c>
      <c r="J80" s="5">
        <v>26.4</v>
      </c>
      <c r="K80" s="4">
        <v>0</v>
      </c>
      <c r="L80" s="5"/>
      <c r="M80" s="107"/>
      <c r="N80" s="107"/>
      <c r="O80" s="107"/>
      <c r="P80" s="5">
        <v>120</v>
      </c>
      <c r="Q80" s="5">
        <v>18</v>
      </c>
      <c r="R80" s="5"/>
      <c r="S80" s="5"/>
      <c r="T80" s="5">
        <v>21</v>
      </c>
      <c r="U80" s="5"/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</row>
    <row r="81" spans="1:29" ht="15" x14ac:dyDescent="0.2">
      <c r="A81" s="20" t="s">
        <v>74</v>
      </c>
      <c r="B81" s="69">
        <f>'Свод 2023'!B89</f>
        <v>2</v>
      </c>
      <c r="C81" s="94"/>
      <c r="D81" s="49">
        <f t="shared" si="6"/>
        <v>572.37200000000007</v>
      </c>
      <c r="E81" s="5">
        <f t="shared" si="16"/>
        <v>60</v>
      </c>
      <c r="F81" s="5">
        <f t="shared" si="17"/>
        <v>40</v>
      </c>
      <c r="G81" s="5"/>
      <c r="H81" s="5">
        <v>64.406999999999996</v>
      </c>
      <c r="I81" s="5">
        <v>121.66500000000001</v>
      </c>
      <c r="J81" s="5">
        <v>60</v>
      </c>
      <c r="K81" s="4">
        <v>0</v>
      </c>
      <c r="L81" s="5"/>
      <c r="M81" s="107"/>
      <c r="N81" s="107"/>
      <c r="O81" s="107"/>
      <c r="P81" s="5">
        <v>74.3</v>
      </c>
      <c r="Q81" s="5"/>
      <c r="R81" s="5"/>
      <c r="S81" s="5"/>
      <c r="T81" s="5">
        <v>72</v>
      </c>
      <c r="U81" s="5">
        <v>0</v>
      </c>
      <c r="V81" s="4">
        <v>80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</row>
    <row r="82" spans="1:29" ht="15" x14ac:dyDescent="0.2">
      <c r="A82" s="20" t="s">
        <v>75</v>
      </c>
      <c r="B82" s="69">
        <f>'Свод 2023'!B90</f>
        <v>1</v>
      </c>
      <c r="C82" s="94"/>
      <c r="D82" s="49">
        <f t="shared" si="6"/>
        <v>259.32</v>
      </c>
      <c r="E82" s="5">
        <f t="shared" si="16"/>
        <v>30</v>
      </c>
      <c r="F82" s="5">
        <f t="shared" si="17"/>
        <v>20</v>
      </c>
      <c r="G82" s="5">
        <v>25.1</v>
      </c>
      <c r="H82" s="5">
        <v>22</v>
      </c>
      <c r="I82" s="5">
        <v>46.72</v>
      </c>
      <c r="J82" s="5">
        <v>6</v>
      </c>
      <c r="K82" s="4">
        <v>0</v>
      </c>
      <c r="L82" s="5"/>
      <c r="M82" s="107"/>
      <c r="N82" s="107"/>
      <c r="O82" s="107"/>
      <c r="P82" s="5">
        <v>25.1</v>
      </c>
      <c r="Q82" s="5">
        <v>12</v>
      </c>
      <c r="R82" s="5"/>
      <c r="S82" s="5"/>
      <c r="T82" s="5">
        <v>32.4</v>
      </c>
      <c r="U82" s="5"/>
      <c r="V82" s="4">
        <v>40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</row>
    <row r="83" spans="1:29" ht="15" x14ac:dyDescent="0.2">
      <c r="A83" s="20" t="s">
        <v>76</v>
      </c>
      <c r="B83" s="69">
        <f>'Свод 2023'!B91</f>
        <v>1</v>
      </c>
      <c r="C83" s="94"/>
      <c r="D83" s="49">
        <f t="shared" ref="D83" si="18">E83+F83+G83+H83+I83+J83+L83+P83+Q83+R83+S83+T83+U83+V83</f>
        <v>158.643</v>
      </c>
      <c r="E83" s="5">
        <f t="shared" si="16"/>
        <v>30</v>
      </c>
      <c r="F83" s="5">
        <f t="shared" si="17"/>
        <v>20</v>
      </c>
      <c r="G83" s="5">
        <v>10</v>
      </c>
      <c r="H83" s="5">
        <v>16.920999999999999</v>
      </c>
      <c r="I83" s="5">
        <v>16.071999999999999</v>
      </c>
      <c r="J83" s="5"/>
      <c r="K83" s="4">
        <v>0</v>
      </c>
      <c r="L83" s="5"/>
      <c r="M83" s="107"/>
      <c r="N83" s="107"/>
      <c r="O83" s="107"/>
      <c r="P83" s="5"/>
      <c r="Q83" s="5">
        <v>5</v>
      </c>
      <c r="R83" s="5"/>
      <c r="S83" s="5"/>
      <c r="T83" s="5">
        <v>20.65</v>
      </c>
      <c r="U83" s="5"/>
      <c r="V83" s="4">
        <v>40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</row>
    <row r="84" spans="1:29" ht="15" x14ac:dyDescent="0.2">
      <c r="A84" s="20" t="s">
        <v>77</v>
      </c>
      <c r="B84" s="69">
        <f>'Свод 2023'!B92</f>
        <v>1</v>
      </c>
      <c r="C84" s="94"/>
      <c r="D84" s="49">
        <f t="shared" si="6"/>
        <v>254.14499999999998</v>
      </c>
      <c r="E84" s="5">
        <f t="shared" si="16"/>
        <v>30</v>
      </c>
      <c r="F84" s="5">
        <f t="shared" si="17"/>
        <v>20</v>
      </c>
      <c r="G84" s="5"/>
      <c r="H84" s="5">
        <v>35.954999999999998</v>
      </c>
      <c r="I84" s="5">
        <v>28.19</v>
      </c>
      <c r="J84" s="5"/>
      <c r="K84" s="4">
        <v>0</v>
      </c>
      <c r="L84" s="5"/>
      <c r="M84" s="107"/>
      <c r="N84" s="107"/>
      <c r="O84" s="107"/>
      <c r="P84" s="5"/>
      <c r="Q84" s="5">
        <v>4</v>
      </c>
      <c r="R84" s="5"/>
      <c r="S84" s="5"/>
      <c r="T84" s="5">
        <v>96</v>
      </c>
      <c r="U84" s="5"/>
      <c r="V84" s="4">
        <v>40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</row>
    <row r="85" spans="1:29" ht="15" x14ac:dyDescent="0.2">
      <c r="A85" s="20" t="s">
        <v>78</v>
      </c>
      <c r="B85" s="69">
        <f>'Свод 2023'!B93</f>
        <v>2</v>
      </c>
      <c r="C85" s="94"/>
      <c r="D85" s="49">
        <f t="shared" ref="D85:D86" si="19">E85+F85+G85+H85+I85+J85+L85+P85+Q85+R85+S85+T85+U85+V85</f>
        <v>456.93599999999998</v>
      </c>
      <c r="E85" s="5">
        <f t="shared" si="16"/>
        <v>60</v>
      </c>
      <c r="F85" s="5">
        <f t="shared" si="17"/>
        <v>40</v>
      </c>
      <c r="G85" s="5"/>
      <c r="H85" s="5">
        <v>45.53</v>
      </c>
      <c r="I85" s="5">
        <v>53.646000000000001</v>
      </c>
      <c r="J85" s="5"/>
      <c r="K85" s="4">
        <v>0</v>
      </c>
      <c r="L85" s="5"/>
      <c r="M85" s="107"/>
      <c r="N85" s="107"/>
      <c r="O85" s="107"/>
      <c r="P85" s="5">
        <v>117.76</v>
      </c>
      <c r="Q85" s="5"/>
      <c r="R85" s="5"/>
      <c r="S85" s="5"/>
      <c r="T85" s="5">
        <v>60</v>
      </c>
      <c r="U85" s="5"/>
      <c r="V85" s="4">
        <v>80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</row>
    <row r="86" spans="1:29" ht="15" x14ac:dyDescent="0.2">
      <c r="A86" s="20" t="s">
        <v>79</v>
      </c>
      <c r="B86" s="69">
        <f>'Свод 2023'!B94</f>
        <v>1</v>
      </c>
      <c r="C86" s="94"/>
      <c r="D86" s="49">
        <f t="shared" si="19"/>
        <v>229.15999999999997</v>
      </c>
      <c r="E86" s="5">
        <f t="shared" si="16"/>
        <v>30</v>
      </c>
      <c r="F86" s="5">
        <f t="shared" si="17"/>
        <v>20</v>
      </c>
      <c r="G86" s="5"/>
      <c r="H86" s="5">
        <v>29.251999999999999</v>
      </c>
      <c r="I86" s="5">
        <v>58.107999999999997</v>
      </c>
      <c r="J86" s="5"/>
      <c r="K86" s="4">
        <v>0</v>
      </c>
      <c r="L86" s="5"/>
      <c r="M86" s="107"/>
      <c r="N86" s="107"/>
      <c r="O86" s="107"/>
      <c r="P86" s="5"/>
      <c r="Q86" s="5">
        <v>15</v>
      </c>
      <c r="R86" s="5"/>
      <c r="S86" s="5"/>
      <c r="T86" s="5">
        <v>36.799999999999997</v>
      </c>
      <c r="U86" s="5"/>
      <c r="V86" s="4">
        <v>40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</row>
    <row r="87" spans="1:29" x14ac:dyDescent="0.2">
      <c r="A87" s="23" t="s">
        <v>157</v>
      </c>
      <c r="B87" s="70">
        <f>SUM(B79:B86)</f>
        <v>10</v>
      </c>
      <c r="C87" s="96"/>
      <c r="D87" s="49">
        <f>SUM(D79:D86)</f>
        <v>2778.0740000000001</v>
      </c>
      <c r="E87" s="48">
        <f t="shared" ref="E87:AC87" si="20">SUM(E79:E86)</f>
        <v>300</v>
      </c>
      <c r="F87" s="48">
        <f t="shared" si="20"/>
        <v>200</v>
      </c>
      <c r="G87" s="48">
        <f t="shared" si="20"/>
        <v>35.1</v>
      </c>
      <c r="H87" s="48">
        <f t="shared" si="20"/>
        <v>242.648</v>
      </c>
      <c r="I87" s="48">
        <f t="shared" si="20"/>
        <v>364.916</v>
      </c>
      <c r="J87" s="48">
        <f t="shared" si="20"/>
        <v>92.4</v>
      </c>
      <c r="K87" s="7">
        <f t="shared" si="20"/>
        <v>0</v>
      </c>
      <c r="L87" s="48">
        <f t="shared" si="20"/>
        <v>0</v>
      </c>
      <c r="M87" s="108"/>
      <c r="N87" s="108"/>
      <c r="O87" s="108"/>
      <c r="P87" s="48">
        <f t="shared" si="20"/>
        <v>760.16</v>
      </c>
      <c r="Q87" s="48">
        <f t="shared" si="20"/>
        <v>54</v>
      </c>
      <c r="R87" s="48">
        <f t="shared" si="20"/>
        <v>0</v>
      </c>
      <c r="S87" s="48">
        <f t="shared" si="20"/>
        <v>0</v>
      </c>
      <c r="T87" s="48">
        <f t="shared" si="20"/>
        <v>368.85</v>
      </c>
      <c r="U87" s="48">
        <f t="shared" si="20"/>
        <v>0</v>
      </c>
      <c r="V87" s="7">
        <f t="shared" si="20"/>
        <v>360</v>
      </c>
      <c r="W87" s="7">
        <f t="shared" si="20"/>
        <v>0</v>
      </c>
      <c r="X87" s="7">
        <f t="shared" si="20"/>
        <v>0</v>
      </c>
      <c r="Y87" s="7">
        <f t="shared" si="20"/>
        <v>0</v>
      </c>
      <c r="Z87" s="7">
        <f t="shared" si="20"/>
        <v>0</v>
      </c>
      <c r="AA87" s="7">
        <f t="shared" si="20"/>
        <v>0</v>
      </c>
      <c r="AB87" s="7">
        <f t="shared" si="20"/>
        <v>0</v>
      </c>
      <c r="AC87" s="7">
        <f t="shared" si="20"/>
        <v>0</v>
      </c>
    </row>
    <row r="88" spans="1:29" ht="15" x14ac:dyDescent="0.2">
      <c r="A88" s="20" t="s">
        <v>80</v>
      </c>
      <c r="B88" s="69">
        <f>'Свод 2023'!B96</f>
        <v>1</v>
      </c>
      <c r="C88" s="94"/>
      <c r="D88" s="49">
        <f t="shared" ref="D88:D151" si="21">E88+F88+G88+H88+I88+J88+L88+P88+Q88+R88+S88+T88+U88+V88</f>
        <v>52.800000000000004</v>
      </c>
      <c r="E88" s="5">
        <f t="shared" ref="E88:E101" si="22">30*B88</f>
        <v>30</v>
      </c>
      <c r="F88" s="5">
        <f t="shared" ref="F88:F101" si="23">20*B88</f>
        <v>20</v>
      </c>
      <c r="G88" s="5"/>
      <c r="H88" s="5">
        <v>1.1000000000000001</v>
      </c>
      <c r="I88" s="5">
        <v>1.7</v>
      </c>
      <c r="J88" s="5"/>
      <c r="K88" s="4">
        <v>0</v>
      </c>
      <c r="L88" s="5"/>
      <c r="M88" s="107"/>
      <c r="N88" s="107"/>
      <c r="O88" s="107"/>
      <c r="P88" s="5"/>
      <c r="Q88" s="5"/>
      <c r="R88" s="5"/>
      <c r="S88" s="5"/>
      <c r="T88" s="5"/>
      <c r="U88" s="5"/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</row>
    <row r="89" spans="1:29" ht="15" x14ac:dyDescent="0.2">
      <c r="A89" s="20" t="s">
        <v>81</v>
      </c>
      <c r="B89" s="69">
        <f>'Свод 2023'!B97</f>
        <v>1</v>
      </c>
      <c r="C89" s="94"/>
      <c r="D89" s="49">
        <f t="shared" si="21"/>
        <v>166.43799999999999</v>
      </c>
      <c r="E89" s="5">
        <f t="shared" si="22"/>
        <v>30</v>
      </c>
      <c r="F89" s="5">
        <f t="shared" si="23"/>
        <v>20</v>
      </c>
      <c r="G89" s="5"/>
      <c r="H89" s="5">
        <v>12.733000000000001</v>
      </c>
      <c r="I89" s="5">
        <v>18.704999999999998</v>
      </c>
      <c r="J89" s="5"/>
      <c r="K89" s="4">
        <v>0</v>
      </c>
      <c r="L89" s="5"/>
      <c r="M89" s="107"/>
      <c r="N89" s="107"/>
      <c r="O89" s="107"/>
      <c r="P89" s="5"/>
      <c r="Q89" s="5">
        <v>15</v>
      </c>
      <c r="R89" s="5"/>
      <c r="S89" s="5"/>
      <c r="T89" s="5">
        <v>30</v>
      </c>
      <c r="U89" s="5"/>
      <c r="V89" s="4">
        <v>40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</row>
    <row r="90" spans="1:29" ht="15" x14ac:dyDescent="0.2">
      <c r="A90" s="20" t="s">
        <v>82</v>
      </c>
      <c r="B90" s="69">
        <f>'Свод 2023'!B98</f>
        <v>2</v>
      </c>
      <c r="C90" s="94"/>
      <c r="D90" s="49">
        <f t="shared" si="21"/>
        <v>501.36400000000003</v>
      </c>
      <c r="E90" s="5">
        <f t="shared" si="22"/>
        <v>60</v>
      </c>
      <c r="F90" s="5">
        <f t="shared" si="23"/>
        <v>40</v>
      </c>
      <c r="G90" s="5"/>
      <c r="H90" s="5">
        <v>12.974</v>
      </c>
      <c r="I90" s="5">
        <v>18.39</v>
      </c>
      <c r="J90" s="5">
        <v>140</v>
      </c>
      <c r="K90" s="4">
        <v>0</v>
      </c>
      <c r="L90" s="5"/>
      <c r="M90" s="107"/>
      <c r="N90" s="107"/>
      <c r="O90" s="107"/>
      <c r="P90" s="5">
        <v>170</v>
      </c>
      <c r="Q90" s="5">
        <v>40</v>
      </c>
      <c r="R90" s="5"/>
      <c r="S90" s="5"/>
      <c r="T90" s="5">
        <v>20</v>
      </c>
      <c r="U90" s="5"/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</row>
    <row r="91" spans="1:29" ht="15" x14ac:dyDescent="0.2">
      <c r="A91" s="20" t="s">
        <v>83</v>
      </c>
      <c r="B91" s="69">
        <f>'Свод 2023'!B99</f>
        <v>1</v>
      </c>
      <c r="C91" s="94"/>
      <c r="D91" s="49">
        <f t="shared" si="21"/>
        <v>142.5</v>
      </c>
      <c r="E91" s="5">
        <f t="shared" si="22"/>
        <v>30</v>
      </c>
      <c r="F91" s="5">
        <f t="shared" si="23"/>
        <v>20</v>
      </c>
      <c r="G91" s="5"/>
      <c r="H91" s="5">
        <v>6.18</v>
      </c>
      <c r="I91" s="5">
        <v>2.92</v>
      </c>
      <c r="J91" s="5"/>
      <c r="K91" s="4">
        <v>0</v>
      </c>
      <c r="L91" s="5"/>
      <c r="M91" s="107"/>
      <c r="N91" s="107"/>
      <c r="O91" s="107"/>
      <c r="P91" s="5"/>
      <c r="Q91" s="5">
        <v>8</v>
      </c>
      <c r="R91" s="5"/>
      <c r="S91" s="5"/>
      <c r="T91" s="5">
        <v>35.4</v>
      </c>
      <c r="U91" s="5"/>
      <c r="V91" s="4">
        <v>40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</row>
    <row r="92" spans="1:29" ht="15" x14ac:dyDescent="0.2">
      <c r="A92" s="20" t="s">
        <v>84</v>
      </c>
      <c r="B92" s="69">
        <f>'Свод 2023'!B100</f>
        <v>1</v>
      </c>
      <c r="C92" s="94"/>
      <c r="D92" s="49">
        <f t="shared" si="21"/>
        <v>172.3</v>
      </c>
      <c r="E92" s="5">
        <f t="shared" si="22"/>
        <v>30</v>
      </c>
      <c r="F92" s="5">
        <f t="shared" si="23"/>
        <v>20</v>
      </c>
      <c r="G92" s="5"/>
      <c r="H92" s="5">
        <v>11.7</v>
      </c>
      <c r="I92" s="5">
        <v>15.6</v>
      </c>
      <c r="J92" s="5"/>
      <c r="K92" s="4">
        <v>0</v>
      </c>
      <c r="L92" s="5"/>
      <c r="M92" s="107"/>
      <c r="N92" s="107"/>
      <c r="O92" s="107"/>
      <c r="P92" s="5"/>
      <c r="Q92" s="5">
        <v>15</v>
      </c>
      <c r="R92" s="5"/>
      <c r="S92" s="5"/>
      <c r="T92" s="5">
        <v>40</v>
      </c>
      <c r="U92" s="5"/>
      <c r="V92" s="4">
        <v>40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</row>
    <row r="93" spans="1:29" ht="15" x14ac:dyDescent="0.2">
      <c r="A93" s="20" t="s">
        <v>214</v>
      </c>
      <c r="B93" s="69">
        <f>'Свод 2023'!B101</f>
        <v>1</v>
      </c>
      <c r="C93" s="94"/>
      <c r="D93" s="49">
        <f>E93+F93+G93+H93+I93+J93+L93+P93+Q93+R93+S93+T93+U93+V93+N93</f>
        <v>4164</v>
      </c>
      <c r="E93" s="5">
        <f t="shared" si="22"/>
        <v>30</v>
      </c>
      <c r="F93" s="5">
        <f t="shared" si="23"/>
        <v>20</v>
      </c>
      <c r="G93" s="5"/>
      <c r="H93" s="5">
        <v>80</v>
      </c>
      <c r="I93" s="5"/>
      <c r="J93" s="5"/>
      <c r="K93" s="4"/>
      <c r="L93" s="5"/>
      <c r="M93" s="107"/>
      <c r="N93" s="107">
        <v>4000</v>
      </c>
      <c r="O93" s="107"/>
      <c r="P93" s="5"/>
      <c r="Q93" s="5">
        <v>4</v>
      </c>
      <c r="R93" s="5"/>
      <c r="S93" s="5"/>
      <c r="T93" s="5">
        <v>30</v>
      </c>
      <c r="U93" s="5"/>
      <c r="V93" s="4"/>
      <c r="W93" s="4"/>
      <c r="X93" s="4"/>
      <c r="Y93" s="4"/>
      <c r="Z93" s="4"/>
      <c r="AA93" s="4"/>
      <c r="AB93" s="4"/>
      <c r="AC93" s="4"/>
    </row>
    <row r="94" spans="1:29" ht="15" x14ac:dyDescent="0.2">
      <c r="A94" s="21" t="s">
        <v>85</v>
      </c>
      <c r="B94" s="69">
        <f>'Свод 2023'!B102</f>
        <v>1</v>
      </c>
      <c r="C94" s="94"/>
      <c r="D94" s="49">
        <f t="shared" si="21"/>
        <v>148.04000000000002</v>
      </c>
      <c r="E94" s="5">
        <f t="shared" si="22"/>
        <v>30</v>
      </c>
      <c r="F94" s="5">
        <f t="shared" si="23"/>
        <v>20</v>
      </c>
      <c r="G94" s="5">
        <v>10</v>
      </c>
      <c r="H94" s="5">
        <v>28.84</v>
      </c>
      <c r="I94" s="5">
        <v>29.2</v>
      </c>
      <c r="J94" s="5"/>
      <c r="K94" s="4">
        <v>0</v>
      </c>
      <c r="L94" s="5"/>
      <c r="M94" s="107"/>
      <c r="N94" s="107"/>
      <c r="O94" s="107"/>
      <c r="P94" s="5"/>
      <c r="Q94" s="5">
        <v>10</v>
      </c>
      <c r="R94" s="5"/>
      <c r="S94" s="5"/>
      <c r="T94" s="5">
        <v>20</v>
      </c>
      <c r="U94" s="5"/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</row>
    <row r="95" spans="1:29" ht="15" x14ac:dyDescent="0.2">
      <c r="A95" s="20" t="s">
        <v>86</v>
      </c>
      <c r="B95" s="69">
        <f>'Свод 2023'!B103</f>
        <v>1</v>
      </c>
      <c r="C95" s="94"/>
      <c r="D95" s="49">
        <f t="shared" si="21"/>
        <v>163.79</v>
      </c>
      <c r="E95" s="5">
        <f t="shared" si="22"/>
        <v>30</v>
      </c>
      <c r="F95" s="5">
        <f t="shared" si="23"/>
        <v>20</v>
      </c>
      <c r="G95" s="5"/>
      <c r="H95" s="5">
        <v>14.007999999999999</v>
      </c>
      <c r="I95" s="5">
        <v>19.622</v>
      </c>
      <c r="J95" s="5"/>
      <c r="K95" s="4">
        <v>0</v>
      </c>
      <c r="L95" s="5"/>
      <c r="M95" s="107"/>
      <c r="N95" s="107"/>
      <c r="O95" s="107"/>
      <c r="P95" s="5"/>
      <c r="Q95" s="5">
        <v>9.36</v>
      </c>
      <c r="R95" s="5"/>
      <c r="S95" s="5"/>
      <c r="T95" s="5">
        <v>70.8</v>
      </c>
      <c r="U95" s="5"/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</row>
    <row r="96" spans="1:29" ht="15" x14ac:dyDescent="0.2">
      <c r="A96" s="20" t="s">
        <v>87</v>
      </c>
      <c r="B96" s="69">
        <f>'Свод 2023'!B104</f>
        <v>1</v>
      </c>
      <c r="C96" s="94"/>
      <c r="D96" s="49">
        <f t="shared" si="21"/>
        <v>158.89400000000001</v>
      </c>
      <c r="E96" s="5">
        <f t="shared" si="22"/>
        <v>30</v>
      </c>
      <c r="F96" s="5">
        <f t="shared" si="23"/>
        <v>20</v>
      </c>
      <c r="G96" s="5"/>
      <c r="H96" s="5">
        <v>17.613</v>
      </c>
      <c r="I96" s="5">
        <v>10.781000000000001</v>
      </c>
      <c r="J96" s="5"/>
      <c r="K96" s="4">
        <v>0</v>
      </c>
      <c r="L96" s="5"/>
      <c r="M96" s="107"/>
      <c r="N96" s="107"/>
      <c r="O96" s="107"/>
      <c r="P96" s="5"/>
      <c r="Q96" s="5">
        <v>8.8000000000000007</v>
      </c>
      <c r="R96" s="5"/>
      <c r="S96" s="5"/>
      <c r="T96" s="5">
        <v>31.7</v>
      </c>
      <c r="U96" s="5"/>
      <c r="V96" s="4">
        <v>40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</row>
    <row r="97" spans="1:29" ht="15" x14ac:dyDescent="0.2">
      <c r="A97" s="20" t="s">
        <v>88</v>
      </c>
      <c r="B97" s="69">
        <f>'Свод 2023'!B105</f>
        <v>1</v>
      </c>
      <c r="C97" s="94"/>
      <c r="D97" s="49">
        <f t="shared" si="21"/>
        <v>119.696</v>
      </c>
      <c r="E97" s="5">
        <f t="shared" si="22"/>
        <v>30</v>
      </c>
      <c r="F97" s="5">
        <f t="shared" si="23"/>
        <v>20</v>
      </c>
      <c r="G97" s="5"/>
      <c r="H97" s="5">
        <v>14.007999999999999</v>
      </c>
      <c r="I97" s="5">
        <v>18.687999999999999</v>
      </c>
      <c r="J97" s="5"/>
      <c r="K97" s="4">
        <v>0</v>
      </c>
      <c r="L97" s="5"/>
      <c r="M97" s="107"/>
      <c r="N97" s="107"/>
      <c r="O97" s="107"/>
      <c r="P97" s="5"/>
      <c r="Q97" s="5"/>
      <c r="R97" s="5"/>
      <c r="S97" s="5"/>
      <c r="T97" s="5">
        <v>37</v>
      </c>
      <c r="U97" s="5"/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</row>
    <row r="98" spans="1:29" ht="15" x14ac:dyDescent="0.2">
      <c r="A98" s="20" t="s">
        <v>89</v>
      </c>
      <c r="B98" s="69">
        <f>'Свод 2023'!B106</f>
        <v>1</v>
      </c>
      <c r="C98" s="94"/>
      <c r="D98" s="49">
        <f t="shared" si="21"/>
        <v>148.03399999999999</v>
      </c>
      <c r="E98" s="5">
        <f t="shared" si="22"/>
        <v>30</v>
      </c>
      <c r="F98" s="5">
        <f t="shared" si="23"/>
        <v>20</v>
      </c>
      <c r="G98" s="5"/>
      <c r="H98" s="5">
        <v>20.6</v>
      </c>
      <c r="I98" s="5">
        <v>15.034000000000001</v>
      </c>
      <c r="J98" s="5"/>
      <c r="K98" s="4">
        <v>0</v>
      </c>
      <c r="L98" s="5"/>
      <c r="M98" s="107"/>
      <c r="N98" s="107"/>
      <c r="O98" s="107"/>
      <c r="P98" s="5"/>
      <c r="Q98" s="5"/>
      <c r="R98" s="5"/>
      <c r="S98" s="5"/>
      <c r="T98" s="5">
        <v>22.4</v>
      </c>
      <c r="U98" s="5"/>
      <c r="V98" s="4">
        <v>40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</row>
    <row r="99" spans="1:29" ht="15" x14ac:dyDescent="0.2">
      <c r="A99" s="20" t="s">
        <v>90</v>
      </c>
      <c r="B99" s="69">
        <f>'Свод 2023'!B107</f>
        <v>1</v>
      </c>
      <c r="C99" s="94"/>
      <c r="D99" s="49">
        <f t="shared" si="21"/>
        <v>154.56</v>
      </c>
      <c r="E99" s="5">
        <f t="shared" si="22"/>
        <v>30</v>
      </c>
      <c r="F99" s="5">
        <f t="shared" si="23"/>
        <v>20</v>
      </c>
      <c r="G99" s="5"/>
      <c r="H99" s="5">
        <v>10.3</v>
      </c>
      <c r="I99" s="5">
        <v>8.76</v>
      </c>
      <c r="J99" s="5"/>
      <c r="K99" s="4">
        <v>0</v>
      </c>
      <c r="L99" s="5"/>
      <c r="M99" s="107"/>
      <c r="N99" s="107"/>
      <c r="O99" s="107"/>
      <c r="P99" s="5"/>
      <c r="Q99" s="5">
        <v>7</v>
      </c>
      <c r="R99" s="5"/>
      <c r="S99" s="5"/>
      <c r="T99" s="5">
        <v>38.5</v>
      </c>
      <c r="U99" s="5"/>
      <c r="V99" s="4">
        <v>40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</row>
    <row r="100" spans="1:29" ht="15" x14ac:dyDescent="0.2">
      <c r="A100" s="20" t="s">
        <v>91</v>
      </c>
      <c r="B100" s="69">
        <f>'Свод 2023'!B108</f>
        <v>1</v>
      </c>
      <c r="C100" s="94"/>
      <c r="D100" s="49">
        <f t="shared" si="21"/>
        <v>183.792</v>
      </c>
      <c r="E100" s="5">
        <f t="shared" si="22"/>
        <v>30</v>
      </c>
      <c r="F100" s="5">
        <f t="shared" si="23"/>
        <v>20</v>
      </c>
      <c r="G100" s="5"/>
      <c r="H100" s="5">
        <v>21.423999999999999</v>
      </c>
      <c r="I100" s="5">
        <v>30.367999999999999</v>
      </c>
      <c r="J100" s="5"/>
      <c r="K100" s="4">
        <v>0</v>
      </c>
      <c r="L100" s="5"/>
      <c r="M100" s="107"/>
      <c r="N100" s="107"/>
      <c r="O100" s="107"/>
      <c r="P100" s="5"/>
      <c r="Q100" s="5">
        <v>12</v>
      </c>
      <c r="R100" s="5"/>
      <c r="S100" s="5"/>
      <c r="T100" s="5">
        <v>30</v>
      </c>
      <c r="U100" s="5"/>
      <c r="V100" s="4">
        <v>40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</row>
    <row r="101" spans="1:29" ht="15" x14ac:dyDescent="0.2">
      <c r="A101" s="21" t="s">
        <v>92</v>
      </c>
      <c r="B101" s="69">
        <f>'Свод 2023'!B109</f>
        <v>1</v>
      </c>
      <c r="C101" s="94"/>
      <c r="D101" s="49">
        <f t="shared" si="21"/>
        <v>160.98000000000002</v>
      </c>
      <c r="E101" s="5">
        <f t="shared" si="22"/>
        <v>30</v>
      </c>
      <c r="F101" s="5">
        <f t="shared" si="23"/>
        <v>20</v>
      </c>
      <c r="G101" s="5"/>
      <c r="H101" s="5">
        <v>2.06</v>
      </c>
      <c r="I101" s="5">
        <v>2.92</v>
      </c>
      <c r="J101" s="5"/>
      <c r="K101" s="4">
        <v>0</v>
      </c>
      <c r="L101" s="5"/>
      <c r="M101" s="107"/>
      <c r="N101" s="107"/>
      <c r="O101" s="107"/>
      <c r="P101" s="5"/>
      <c r="Q101" s="5"/>
      <c r="R101" s="5">
        <v>30</v>
      </c>
      <c r="S101" s="5"/>
      <c r="T101" s="5">
        <v>36</v>
      </c>
      <c r="U101" s="5"/>
      <c r="V101" s="4">
        <v>40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</row>
    <row r="102" spans="1:29" x14ac:dyDescent="0.2">
      <c r="A102" s="23" t="s">
        <v>158</v>
      </c>
      <c r="B102" s="70">
        <f>SUM(B88:B101)</f>
        <v>15</v>
      </c>
      <c r="C102" s="96"/>
      <c r="D102" s="49">
        <f>SUM(D88:D101)</f>
        <v>6437.1880000000001</v>
      </c>
      <c r="E102" s="48">
        <f t="shared" ref="E102:J102" si="24">SUM(E88:E101)</f>
        <v>450</v>
      </c>
      <c r="F102" s="48">
        <f t="shared" si="24"/>
        <v>300</v>
      </c>
      <c r="G102" s="48">
        <f t="shared" si="24"/>
        <v>10</v>
      </c>
      <c r="H102" s="48">
        <f t="shared" si="24"/>
        <v>253.54000000000002</v>
      </c>
      <c r="I102" s="48">
        <f t="shared" si="24"/>
        <v>192.68799999999996</v>
      </c>
      <c r="J102" s="48">
        <f t="shared" si="24"/>
        <v>140</v>
      </c>
      <c r="K102" s="7">
        <f>SUM(K88:K101)</f>
        <v>0</v>
      </c>
      <c r="L102" s="48">
        <f t="shared" ref="L102:T102" si="25">SUM(L88:L101)</f>
        <v>0</v>
      </c>
      <c r="M102" s="108"/>
      <c r="N102" s="108"/>
      <c r="O102" s="108"/>
      <c r="P102" s="48">
        <f t="shared" si="25"/>
        <v>170</v>
      </c>
      <c r="Q102" s="48">
        <f t="shared" si="25"/>
        <v>129.16</v>
      </c>
      <c r="R102" s="48">
        <f t="shared" si="25"/>
        <v>30</v>
      </c>
      <c r="S102" s="48">
        <f t="shared" si="25"/>
        <v>0</v>
      </c>
      <c r="T102" s="48">
        <f t="shared" si="25"/>
        <v>441.79999999999995</v>
      </c>
      <c r="U102" s="48">
        <f t="shared" ref="U102:AC102" si="26">SUM(U88:U101)</f>
        <v>0</v>
      </c>
      <c r="V102" s="7">
        <f t="shared" si="26"/>
        <v>320</v>
      </c>
      <c r="W102" s="7">
        <f t="shared" si="26"/>
        <v>0</v>
      </c>
      <c r="X102" s="7">
        <f t="shared" si="26"/>
        <v>0</v>
      </c>
      <c r="Y102" s="7">
        <f t="shared" si="26"/>
        <v>0</v>
      </c>
      <c r="Z102" s="7">
        <f t="shared" si="26"/>
        <v>0</v>
      </c>
      <c r="AA102" s="7">
        <f t="shared" si="26"/>
        <v>0</v>
      </c>
      <c r="AB102" s="7">
        <f t="shared" si="26"/>
        <v>0</v>
      </c>
      <c r="AC102" s="7">
        <f t="shared" si="26"/>
        <v>0</v>
      </c>
    </row>
    <row r="103" spans="1:29" ht="15" x14ac:dyDescent="0.2">
      <c r="A103" s="20" t="s">
        <v>93</v>
      </c>
      <c r="B103" s="69">
        <f>'Свод 2023'!B111</f>
        <v>1</v>
      </c>
      <c r="C103" s="94"/>
      <c r="D103" s="49">
        <f t="shared" si="21"/>
        <v>150.714</v>
      </c>
      <c r="E103" s="5">
        <f t="shared" ref="E103:E132" si="27">30*B103</f>
        <v>30</v>
      </c>
      <c r="F103" s="5">
        <f t="shared" ref="F103:F122" si="28">20*B103</f>
        <v>20</v>
      </c>
      <c r="G103" s="5"/>
      <c r="H103" s="5">
        <v>12.436</v>
      </c>
      <c r="I103" s="5">
        <v>17.628</v>
      </c>
      <c r="J103" s="5"/>
      <c r="K103" s="4">
        <v>0</v>
      </c>
      <c r="L103" s="5"/>
      <c r="M103" s="107"/>
      <c r="N103" s="107"/>
      <c r="O103" s="107"/>
      <c r="P103" s="5"/>
      <c r="Q103" s="5">
        <v>10</v>
      </c>
      <c r="R103" s="5"/>
      <c r="S103" s="5"/>
      <c r="T103" s="5">
        <v>20.65</v>
      </c>
      <c r="U103" s="5"/>
      <c r="V103" s="4">
        <v>40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</row>
    <row r="104" spans="1:29" ht="15" x14ac:dyDescent="0.2">
      <c r="A104" s="20" t="s">
        <v>94</v>
      </c>
      <c r="B104" s="69">
        <f>'Свод 2023'!B112</f>
        <v>3</v>
      </c>
      <c r="C104" s="94"/>
      <c r="D104" s="49">
        <f t="shared" si="21"/>
        <v>359.88900000000001</v>
      </c>
      <c r="E104" s="5">
        <f t="shared" si="27"/>
        <v>90</v>
      </c>
      <c r="F104" s="5">
        <f t="shared" si="28"/>
        <v>60</v>
      </c>
      <c r="G104" s="5"/>
      <c r="H104" s="5">
        <v>47.938000000000002</v>
      </c>
      <c r="I104" s="5">
        <v>67.950999999999993</v>
      </c>
      <c r="J104" s="5"/>
      <c r="K104" s="4">
        <v>0</v>
      </c>
      <c r="L104" s="5"/>
      <c r="M104" s="107"/>
      <c r="N104" s="107"/>
      <c r="O104" s="107"/>
      <c r="P104" s="5"/>
      <c r="Q104" s="5">
        <v>28</v>
      </c>
      <c r="R104" s="5"/>
      <c r="S104" s="5">
        <v>66</v>
      </c>
      <c r="T104" s="5"/>
      <c r="U104" s="5"/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</row>
    <row r="105" spans="1:29" ht="15" x14ac:dyDescent="0.2">
      <c r="A105" s="20" t="s">
        <v>95</v>
      </c>
      <c r="B105" s="69">
        <f>'Свод 2023'!B113</f>
        <v>1</v>
      </c>
      <c r="C105" s="94"/>
      <c r="D105" s="49">
        <f t="shared" si="21"/>
        <v>179.024</v>
      </c>
      <c r="E105" s="5">
        <f t="shared" si="27"/>
        <v>30</v>
      </c>
      <c r="F105" s="5">
        <f t="shared" si="28"/>
        <v>20</v>
      </c>
      <c r="G105" s="5"/>
      <c r="H105" s="5">
        <v>28.143999999999998</v>
      </c>
      <c r="I105" s="5">
        <v>55.48</v>
      </c>
      <c r="J105" s="5"/>
      <c r="K105" s="4">
        <v>0</v>
      </c>
      <c r="L105" s="5"/>
      <c r="M105" s="107"/>
      <c r="N105" s="107"/>
      <c r="O105" s="107"/>
      <c r="P105" s="5"/>
      <c r="Q105" s="5">
        <v>10</v>
      </c>
      <c r="R105" s="5"/>
      <c r="S105" s="5"/>
      <c r="T105" s="5">
        <v>35.4</v>
      </c>
      <c r="U105" s="5"/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</row>
    <row r="106" spans="1:29" ht="15" x14ac:dyDescent="0.2">
      <c r="A106" s="20" t="s">
        <v>96</v>
      </c>
      <c r="B106" s="69">
        <f>'Свод 2023'!B114</f>
        <v>1</v>
      </c>
      <c r="C106" s="94"/>
      <c r="D106" s="49">
        <f t="shared" si="21"/>
        <v>148.685</v>
      </c>
      <c r="E106" s="5">
        <f t="shared" si="27"/>
        <v>30</v>
      </c>
      <c r="F106" s="5">
        <f t="shared" si="28"/>
        <v>20</v>
      </c>
      <c r="G106" s="5"/>
      <c r="H106" s="5">
        <v>15.733000000000001</v>
      </c>
      <c r="I106" s="5">
        <v>22.302</v>
      </c>
      <c r="J106" s="5"/>
      <c r="K106" s="4">
        <v>0</v>
      </c>
      <c r="L106" s="5"/>
      <c r="M106" s="107"/>
      <c r="N106" s="107"/>
      <c r="O106" s="107"/>
      <c r="P106" s="5"/>
      <c r="Q106" s="5"/>
      <c r="R106" s="5"/>
      <c r="S106" s="5"/>
      <c r="T106" s="5">
        <v>20.65</v>
      </c>
      <c r="U106" s="5"/>
      <c r="V106" s="4">
        <v>40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</row>
    <row r="107" spans="1:29" ht="15" x14ac:dyDescent="0.2">
      <c r="A107" s="20" t="s">
        <v>97</v>
      </c>
      <c r="B107" s="69">
        <f>'Свод 2023'!B115</f>
        <v>1</v>
      </c>
      <c r="C107" s="94"/>
      <c r="D107" s="49">
        <f t="shared" si="21"/>
        <v>200.27800000000002</v>
      </c>
      <c r="E107" s="5">
        <f t="shared" si="27"/>
        <v>30</v>
      </c>
      <c r="F107" s="5">
        <f t="shared" si="28"/>
        <v>20</v>
      </c>
      <c r="G107" s="5"/>
      <c r="H107" s="5">
        <v>21.417999999999999</v>
      </c>
      <c r="I107" s="5">
        <v>30.36</v>
      </c>
      <c r="J107" s="5"/>
      <c r="K107" s="4">
        <v>0</v>
      </c>
      <c r="L107" s="5"/>
      <c r="M107" s="107"/>
      <c r="N107" s="107"/>
      <c r="O107" s="107"/>
      <c r="P107" s="5"/>
      <c r="Q107" s="5"/>
      <c r="R107" s="5"/>
      <c r="S107" s="5"/>
      <c r="T107" s="5">
        <v>18.5</v>
      </c>
      <c r="U107" s="5"/>
      <c r="V107" s="4">
        <v>80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</row>
    <row r="108" spans="1:29" ht="15" x14ac:dyDescent="0.2">
      <c r="A108" s="20" t="s">
        <v>98</v>
      </c>
      <c r="B108" s="69">
        <f>'Свод 2023'!B116</f>
        <v>1</v>
      </c>
      <c r="C108" s="94"/>
      <c r="D108" s="49">
        <f t="shared" si="21"/>
        <v>158.72</v>
      </c>
      <c r="E108" s="5">
        <f t="shared" si="27"/>
        <v>30</v>
      </c>
      <c r="F108" s="5">
        <f t="shared" si="28"/>
        <v>20</v>
      </c>
      <c r="G108" s="5"/>
      <c r="H108" s="5">
        <v>30.495000000000001</v>
      </c>
      <c r="I108" s="5">
        <v>43.225000000000001</v>
      </c>
      <c r="J108" s="5"/>
      <c r="K108" s="4">
        <v>0</v>
      </c>
      <c r="L108" s="5"/>
      <c r="M108" s="107"/>
      <c r="N108" s="107"/>
      <c r="O108" s="107"/>
      <c r="P108" s="5"/>
      <c r="Q108" s="5"/>
      <c r="R108" s="5"/>
      <c r="S108" s="5"/>
      <c r="T108" s="5">
        <v>35</v>
      </c>
      <c r="U108" s="5"/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</row>
    <row r="109" spans="1:29" ht="15" x14ac:dyDescent="0.2">
      <c r="A109" s="20" t="s">
        <v>99</v>
      </c>
      <c r="B109" s="69">
        <f>'Свод 2023'!B117</f>
        <v>2</v>
      </c>
      <c r="C109" s="94"/>
      <c r="D109" s="49">
        <f t="shared" si="21"/>
        <v>284.98500000000001</v>
      </c>
      <c r="E109" s="5">
        <f t="shared" si="27"/>
        <v>60</v>
      </c>
      <c r="F109" s="5">
        <f t="shared" si="28"/>
        <v>40</v>
      </c>
      <c r="G109" s="5"/>
      <c r="H109" s="5">
        <v>45.496000000000002</v>
      </c>
      <c r="I109" s="5">
        <v>64.489000000000004</v>
      </c>
      <c r="J109" s="5"/>
      <c r="K109" s="4">
        <v>0</v>
      </c>
      <c r="L109" s="5"/>
      <c r="M109" s="107"/>
      <c r="N109" s="107"/>
      <c r="O109" s="107"/>
      <c r="P109" s="5"/>
      <c r="Q109" s="5">
        <v>10</v>
      </c>
      <c r="R109" s="5"/>
      <c r="S109" s="5"/>
      <c r="T109" s="5">
        <v>65</v>
      </c>
      <c r="U109" s="5"/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</row>
    <row r="110" spans="1:29" ht="15" x14ac:dyDescent="0.2">
      <c r="A110" s="20" t="s">
        <v>100</v>
      </c>
      <c r="B110" s="69">
        <f>'Свод 2023'!B118</f>
        <v>1</v>
      </c>
      <c r="C110" s="94" t="s">
        <v>249</v>
      </c>
      <c r="D110" s="49">
        <f t="shared" si="21"/>
        <v>470.36500000000001</v>
      </c>
      <c r="E110" s="5">
        <f t="shared" si="27"/>
        <v>30</v>
      </c>
      <c r="F110" s="5">
        <f>25*B110</f>
        <v>25</v>
      </c>
      <c r="G110" s="5"/>
      <c r="H110" s="5">
        <v>18.722000000000001</v>
      </c>
      <c r="I110" s="5">
        <v>24.963000000000001</v>
      </c>
      <c r="J110" s="5"/>
      <c r="K110" s="4">
        <v>0</v>
      </c>
      <c r="L110" s="5"/>
      <c r="M110" s="107"/>
      <c r="N110" s="107"/>
      <c r="O110" s="107"/>
      <c r="P110" s="5"/>
      <c r="Q110" s="5">
        <v>10</v>
      </c>
      <c r="R110" s="5"/>
      <c r="S110" s="5"/>
      <c r="T110" s="5">
        <v>31.68</v>
      </c>
      <c r="U110" s="5">
        <v>330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</row>
    <row r="111" spans="1:29" ht="15" x14ac:dyDescent="0.2">
      <c r="A111" s="20" t="s">
        <v>101</v>
      </c>
      <c r="B111" s="69">
        <f>'Свод 2023'!B119</f>
        <v>1</v>
      </c>
      <c r="C111" s="94" t="s">
        <v>249</v>
      </c>
      <c r="D111" s="49">
        <f t="shared" si="21"/>
        <v>315.43600000000004</v>
      </c>
      <c r="E111" s="5">
        <f t="shared" si="27"/>
        <v>30</v>
      </c>
      <c r="F111" s="5">
        <f>25*B111</f>
        <v>25</v>
      </c>
      <c r="G111" s="5"/>
      <c r="H111" s="5">
        <v>24.585999999999999</v>
      </c>
      <c r="I111" s="5">
        <v>34.85</v>
      </c>
      <c r="J111" s="5"/>
      <c r="K111" s="4">
        <v>0</v>
      </c>
      <c r="L111" s="5"/>
      <c r="M111" s="107"/>
      <c r="N111" s="107"/>
      <c r="O111" s="107"/>
      <c r="P111" s="5"/>
      <c r="Q111" s="5">
        <v>1</v>
      </c>
      <c r="R111" s="5"/>
      <c r="S111" s="5"/>
      <c r="T111" s="5">
        <v>70</v>
      </c>
      <c r="U111" s="5">
        <v>130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</row>
    <row r="112" spans="1:29" ht="15" x14ac:dyDescent="0.2">
      <c r="A112" s="20" t="s">
        <v>102</v>
      </c>
      <c r="B112" s="69">
        <f>'Свод 2023'!B120</f>
        <v>1</v>
      </c>
      <c r="C112" s="94"/>
      <c r="D112" s="49">
        <f t="shared" si="21"/>
        <v>151.739</v>
      </c>
      <c r="E112" s="5">
        <f t="shared" si="27"/>
        <v>30</v>
      </c>
      <c r="F112" s="5">
        <f t="shared" si="28"/>
        <v>20</v>
      </c>
      <c r="G112" s="5"/>
      <c r="H112" s="5">
        <v>23.305</v>
      </c>
      <c r="I112" s="5">
        <v>33.033999999999999</v>
      </c>
      <c r="J112" s="5"/>
      <c r="K112" s="4">
        <v>0</v>
      </c>
      <c r="L112" s="5"/>
      <c r="M112" s="107"/>
      <c r="N112" s="107"/>
      <c r="O112" s="107"/>
      <c r="P112" s="5"/>
      <c r="Q112" s="5">
        <v>10</v>
      </c>
      <c r="R112" s="5"/>
      <c r="S112" s="5"/>
      <c r="T112" s="5">
        <v>35.4</v>
      </c>
      <c r="U112" s="5"/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</row>
    <row r="113" spans="1:30" ht="15" x14ac:dyDescent="0.2">
      <c r="A113" s="20" t="s">
        <v>103</v>
      </c>
      <c r="B113" s="69">
        <f>'Свод 2023'!B121</f>
        <v>1</v>
      </c>
      <c r="C113" s="94"/>
      <c r="D113" s="49">
        <f t="shared" si="21"/>
        <v>145.42400000000001</v>
      </c>
      <c r="E113" s="5">
        <f t="shared" si="27"/>
        <v>30</v>
      </c>
      <c r="F113" s="5">
        <f t="shared" si="28"/>
        <v>20</v>
      </c>
      <c r="G113" s="5"/>
      <c r="H113" s="5">
        <v>26.367999999999999</v>
      </c>
      <c r="I113" s="5">
        <v>37.375999999999998</v>
      </c>
      <c r="J113" s="5"/>
      <c r="K113" s="4">
        <v>0</v>
      </c>
      <c r="L113" s="5"/>
      <c r="M113" s="107"/>
      <c r="N113" s="107"/>
      <c r="O113" s="107"/>
      <c r="P113" s="5"/>
      <c r="Q113" s="5"/>
      <c r="R113" s="5"/>
      <c r="S113" s="5"/>
      <c r="T113" s="5">
        <v>31.68</v>
      </c>
      <c r="U113" s="5"/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</row>
    <row r="114" spans="1:30" ht="15" x14ac:dyDescent="0.2">
      <c r="A114" s="20" t="s">
        <v>104</v>
      </c>
      <c r="B114" s="69">
        <f>'Свод 2023'!B122</f>
        <v>1</v>
      </c>
      <c r="C114" s="94"/>
      <c r="D114" s="49">
        <f t="shared" si="21"/>
        <v>146.43299999999999</v>
      </c>
      <c r="E114" s="5">
        <f t="shared" si="27"/>
        <v>30</v>
      </c>
      <c r="F114" s="5">
        <f t="shared" si="28"/>
        <v>20</v>
      </c>
      <c r="G114" s="5"/>
      <c r="H114" s="5">
        <v>17.138999999999999</v>
      </c>
      <c r="I114" s="5">
        <v>24.294</v>
      </c>
      <c r="J114" s="5"/>
      <c r="K114" s="4">
        <v>0</v>
      </c>
      <c r="L114" s="5"/>
      <c r="M114" s="107"/>
      <c r="N114" s="107"/>
      <c r="O114" s="107"/>
      <c r="P114" s="5"/>
      <c r="Q114" s="5">
        <v>20</v>
      </c>
      <c r="R114" s="5"/>
      <c r="S114" s="5"/>
      <c r="T114" s="5">
        <v>35</v>
      </c>
      <c r="U114" s="5"/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</row>
    <row r="115" spans="1:30" ht="15" x14ac:dyDescent="0.2">
      <c r="A115" s="20" t="s">
        <v>105</v>
      </c>
      <c r="B115" s="69">
        <f>'Свод 2023'!B123</f>
        <v>1</v>
      </c>
      <c r="C115" s="94"/>
      <c r="D115" s="49">
        <f t="shared" si="21"/>
        <v>156.56899999999999</v>
      </c>
      <c r="E115" s="5">
        <f t="shared" si="27"/>
        <v>30</v>
      </c>
      <c r="F115" s="5">
        <f t="shared" si="28"/>
        <v>20</v>
      </c>
      <c r="G115" s="5"/>
      <c r="H115" s="5">
        <v>2.6259999999999999</v>
      </c>
      <c r="I115" s="5">
        <v>3.9430000000000001</v>
      </c>
      <c r="J115" s="5"/>
      <c r="K115" s="4">
        <v>0</v>
      </c>
      <c r="L115" s="5"/>
      <c r="M115" s="107"/>
      <c r="N115" s="107"/>
      <c r="O115" s="107"/>
      <c r="P115" s="5"/>
      <c r="Q115" s="5">
        <v>30</v>
      </c>
      <c r="R115" s="5"/>
      <c r="S115" s="5"/>
      <c r="T115" s="5">
        <v>30</v>
      </c>
      <c r="U115" s="5"/>
      <c r="V115" s="4">
        <v>40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</row>
    <row r="116" spans="1:30" ht="15" x14ac:dyDescent="0.2">
      <c r="A116" s="20" t="s">
        <v>106</v>
      </c>
      <c r="B116" s="69">
        <f>'Свод 2023'!B124</f>
        <v>1</v>
      </c>
      <c r="C116" s="94"/>
      <c r="D116" s="49">
        <f t="shared" si="21"/>
        <v>244.66000000000003</v>
      </c>
      <c r="E116" s="5">
        <f t="shared" si="27"/>
        <v>30</v>
      </c>
      <c r="F116" s="5">
        <f t="shared" si="28"/>
        <v>20</v>
      </c>
      <c r="G116" s="5"/>
      <c r="H116" s="5">
        <v>35.020000000000003</v>
      </c>
      <c r="I116" s="5">
        <v>49.64</v>
      </c>
      <c r="J116" s="5"/>
      <c r="K116" s="4">
        <v>0</v>
      </c>
      <c r="L116" s="5"/>
      <c r="M116" s="107"/>
      <c r="N116" s="107"/>
      <c r="O116" s="107"/>
      <c r="P116" s="5"/>
      <c r="Q116" s="5">
        <v>10</v>
      </c>
      <c r="R116" s="5"/>
      <c r="S116" s="5"/>
      <c r="T116" s="5">
        <v>60</v>
      </c>
      <c r="U116" s="5"/>
      <c r="V116" s="4">
        <v>40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</row>
    <row r="117" spans="1:30" ht="15" x14ac:dyDescent="0.2">
      <c r="A117" s="20" t="s">
        <v>107</v>
      </c>
      <c r="B117" s="69">
        <f>'Свод 2023'!B125</f>
        <v>1</v>
      </c>
      <c r="C117" s="94"/>
      <c r="D117" s="49">
        <f t="shared" si="21"/>
        <v>149.77000000000001</v>
      </c>
      <c r="E117" s="5">
        <f t="shared" si="27"/>
        <v>30</v>
      </c>
      <c r="F117" s="5">
        <f t="shared" si="28"/>
        <v>20</v>
      </c>
      <c r="G117" s="5"/>
      <c r="H117" s="5">
        <v>23.9</v>
      </c>
      <c r="I117" s="5">
        <v>33.869999999999997</v>
      </c>
      <c r="J117" s="5"/>
      <c r="K117" s="4">
        <v>0</v>
      </c>
      <c r="L117" s="5"/>
      <c r="M117" s="107"/>
      <c r="N117" s="107"/>
      <c r="O117" s="107"/>
      <c r="P117" s="5"/>
      <c r="Q117" s="5">
        <v>10</v>
      </c>
      <c r="R117" s="5"/>
      <c r="S117" s="5"/>
      <c r="T117" s="5">
        <v>32</v>
      </c>
      <c r="U117" s="5"/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</row>
    <row r="118" spans="1:30" ht="15" x14ac:dyDescent="0.2">
      <c r="A118" s="20" t="s">
        <v>108</v>
      </c>
      <c r="B118" s="69">
        <f>'Свод 2023'!B126</f>
        <v>1</v>
      </c>
      <c r="C118" s="94"/>
      <c r="D118" s="49">
        <f t="shared" si="21"/>
        <v>140.76900000000001</v>
      </c>
      <c r="E118" s="5">
        <f t="shared" si="27"/>
        <v>30</v>
      </c>
      <c r="F118" s="5">
        <f t="shared" si="28"/>
        <v>20</v>
      </c>
      <c r="G118" s="5"/>
      <c r="H118" s="5">
        <v>12.438000000000001</v>
      </c>
      <c r="I118" s="5">
        <v>17.631</v>
      </c>
      <c r="J118" s="5"/>
      <c r="K118" s="4">
        <v>0</v>
      </c>
      <c r="L118" s="5"/>
      <c r="M118" s="107"/>
      <c r="N118" s="107"/>
      <c r="O118" s="107"/>
      <c r="P118" s="5"/>
      <c r="Q118" s="5"/>
      <c r="R118" s="5"/>
      <c r="S118" s="5"/>
      <c r="T118" s="5">
        <v>20.7</v>
      </c>
      <c r="U118" s="5"/>
      <c r="V118" s="4">
        <v>40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</row>
    <row r="119" spans="1:30" ht="15" x14ac:dyDescent="0.2">
      <c r="A119" s="20" t="s">
        <v>109</v>
      </c>
      <c r="B119" s="69">
        <f>'Свод 2023'!B127</f>
        <v>1</v>
      </c>
      <c r="C119" s="94"/>
      <c r="D119" s="49">
        <f t="shared" si="21"/>
        <v>155.88300000000001</v>
      </c>
      <c r="E119" s="5">
        <f t="shared" si="27"/>
        <v>30</v>
      </c>
      <c r="F119" s="5">
        <f t="shared" si="28"/>
        <v>20</v>
      </c>
      <c r="G119" s="5"/>
      <c r="H119" s="5">
        <v>27.087</v>
      </c>
      <c r="I119" s="5">
        <v>38.396000000000001</v>
      </c>
      <c r="J119" s="5"/>
      <c r="K119" s="4">
        <v>0</v>
      </c>
      <c r="L119" s="5"/>
      <c r="M119" s="107"/>
      <c r="N119" s="107"/>
      <c r="O119" s="107"/>
      <c r="P119" s="5"/>
      <c r="Q119" s="5">
        <v>5</v>
      </c>
      <c r="R119" s="5"/>
      <c r="S119" s="5"/>
      <c r="T119" s="5">
        <v>35.4</v>
      </c>
      <c r="U119" s="5"/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</row>
    <row r="120" spans="1:30" ht="15" x14ac:dyDescent="0.2">
      <c r="A120" s="20" t="s">
        <v>110</v>
      </c>
      <c r="B120" s="69">
        <f>'Свод 2023'!B128</f>
        <v>1</v>
      </c>
      <c r="C120" s="94"/>
      <c r="D120" s="49">
        <f t="shared" si="21"/>
        <v>184.67099999999999</v>
      </c>
      <c r="E120" s="5">
        <f t="shared" si="27"/>
        <v>30</v>
      </c>
      <c r="F120" s="5">
        <f t="shared" si="28"/>
        <v>20</v>
      </c>
      <c r="G120" s="74"/>
      <c r="H120" s="74">
        <v>56.11</v>
      </c>
      <c r="I120" s="74">
        <v>36.561</v>
      </c>
      <c r="J120" s="74"/>
      <c r="K120" s="4">
        <v>0</v>
      </c>
      <c r="L120" s="74"/>
      <c r="M120" s="109"/>
      <c r="N120" s="109"/>
      <c r="O120" s="109"/>
      <c r="P120" s="74"/>
      <c r="Q120" s="74">
        <v>10</v>
      </c>
      <c r="R120" s="74"/>
      <c r="S120" s="74"/>
      <c r="T120" s="74">
        <f>T117</f>
        <v>32</v>
      </c>
      <c r="U120" s="74"/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</row>
    <row r="121" spans="1:30" ht="15" x14ac:dyDescent="0.2">
      <c r="A121" s="20" t="s">
        <v>111</v>
      </c>
      <c r="B121" s="69">
        <f>'Свод 2023'!B129</f>
        <v>1</v>
      </c>
      <c r="C121" s="94" t="s">
        <v>249</v>
      </c>
      <c r="D121" s="49">
        <f t="shared" si="21"/>
        <v>157.61799999999999</v>
      </c>
      <c r="E121" s="5">
        <f t="shared" si="27"/>
        <v>30</v>
      </c>
      <c r="F121" s="5">
        <f t="shared" si="28"/>
        <v>20</v>
      </c>
      <c r="G121" s="5"/>
      <c r="H121" s="5">
        <v>25.902000000000001</v>
      </c>
      <c r="I121" s="5">
        <v>36.716000000000001</v>
      </c>
      <c r="J121" s="5"/>
      <c r="K121" s="4">
        <v>0</v>
      </c>
      <c r="L121" s="5"/>
      <c r="M121" s="107"/>
      <c r="N121" s="107"/>
      <c r="O121" s="107"/>
      <c r="P121" s="5"/>
      <c r="Q121" s="5">
        <v>10</v>
      </c>
      <c r="R121" s="5"/>
      <c r="S121" s="5"/>
      <c r="T121" s="5">
        <v>35</v>
      </c>
      <c r="U121" s="5"/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t="s">
        <v>250</v>
      </c>
    </row>
    <row r="122" spans="1:30" ht="15" x14ac:dyDescent="0.2">
      <c r="A122" s="20" t="s">
        <v>112</v>
      </c>
      <c r="B122" s="69">
        <f>'Свод 2023'!B130</f>
        <v>1</v>
      </c>
      <c r="C122" s="94" t="s">
        <v>249</v>
      </c>
      <c r="D122" s="49">
        <f t="shared" si="21"/>
        <v>166.63499999999999</v>
      </c>
      <c r="E122" s="5">
        <f t="shared" si="27"/>
        <v>30</v>
      </c>
      <c r="F122" s="5">
        <f t="shared" si="28"/>
        <v>20</v>
      </c>
      <c r="G122" s="5"/>
      <c r="H122" s="5">
        <v>27.233000000000001</v>
      </c>
      <c r="I122" s="5">
        <v>38.601999999999997</v>
      </c>
      <c r="J122" s="5"/>
      <c r="K122" s="4">
        <v>0</v>
      </c>
      <c r="L122" s="5"/>
      <c r="M122" s="107"/>
      <c r="N122" s="107"/>
      <c r="O122" s="107"/>
      <c r="P122" s="5"/>
      <c r="Q122" s="5">
        <v>10</v>
      </c>
      <c r="R122" s="5"/>
      <c r="S122" s="5"/>
      <c r="T122" s="5">
        <v>40.799999999999997</v>
      </c>
      <c r="U122" s="5"/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t="s">
        <v>250</v>
      </c>
    </row>
    <row r="123" spans="1:30" ht="15" x14ac:dyDescent="0.2">
      <c r="A123" s="20" t="s">
        <v>113</v>
      </c>
      <c r="B123" s="69">
        <f>'Свод 2023'!B131</f>
        <v>1</v>
      </c>
      <c r="C123" s="94" t="s">
        <v>249</v>
      </c>
      <c r="D123" s="49">
        <f t="shared" si="21"/>
        <v>461.95100000000002</v>
      </c>
      <c r="E123" s="5">
        <f t="shared" si="27"/>
        <v>30</v>
      </c>
      <c r="F123" s="5">
        <f>25*B123</f>
        <v>25</v>
      </c>
      <c r="G123" s="5"/>
      <c r="H123" s="5">
        <v>25.626000000000001</v>
      </c>
      <c r="I123" s="5">
        <v>36.325000000000003</v>
      </c>
      <c r="J123" s="5"/>
      <c r="K123" s="4">
        <v>0</v>
      </c>
      <c r="L123" s="5"/>
      <c r="M123" s="107"/>
      <c r="N123" s="107"/>
      <c r="O123" s="107"/>
      <c r="P123" s="5"/>
      <c r="Q123" s="5">
        <v>10</v>
      </c>
      <c r="R123" s="5"/>
      <c r="S123" s="5"/>
      <c r="T123" s="5">
        <v>35</v>
      </c>
      <c r="U123" s="5">
        <v>300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</row>
    <row r="124" spans="1:30" ht="15" x14ac:dyDescent="0.2">
      <c r="A124" s="20" t="s">
        <v>114</v>
      </c>
      <c r="B124" s="69">
        <f>'Свод 2023'!B132</f>
        <v>1</v>
      </c>
      <c r="C124" s="94"/>
      <c r="D124" s="49">
        <f t="shared" si="21"/>
        <v>161.38</v>
      </c>
      <c r="E124" s="5">
        <f t="shared" si="27"/>
        <v>30</v>
      </c>
      <c r="F124" s="5">
        <f t="shared" ref="F124:F132" si="29">25*B124</f>
        <v>25</v>
      </c>
      <c r="G124" s="5"/>
      <c r="H124" s="5">
        <v>9.7539999999999996</v>
      </c>
      <c r="I124" s="5">
        <v>13.826000000000001</v>
      </c>
      <c r="J124" s="5"/>
      <c r="K124" s="4">
        <v>0</v>
      </c>
      <c r="L124" s="5"/>
      <c r="M124" s="107"/>
      <c r="N124" s="107"/>
      <c r="O124" s="107"/>
      <c r="P124" s="5"/>
      <c r="Q124" s="5">
        <v>16.8</v>
      </c>
      <c r="R124" s="5"/>
      <c r="S124" s="5"/>
      <c r="T124" s="5">
        <v>26</v>
      </c>
      <c r="U124" s="5"/>
      <c r="V124" s="4">
        <v>40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</row>
    <row r="125" spans="1:30" ht="15" x14ac:dyDescent="0.2">
      <c r="A125" s="20" t="s">
        <v>115</v>
      </c>
      <c r="B125" s="69">
        <f>'Свод 2023'!B133</f>
        <v>2</v>
      </c>
      <c r="C125" s="94"/>
      <c r="D125" s="49">
        <f t="shared" si="21"/>
        <v>283.84000000000003</v>
      </c>
      <c r="E125" s="5">
        <f t="shared" si="27"/>
        <v>60</v>
      </c>
      <c r="F125" s="5">
        <f t="shared" si="29"/>
        <v>50</v>
      </c>
      <c r="G125" s="5"/>
      <c r="H125" s="5">
        <v>16.48</v>
      </c>
      <c r="I125" s="5">
        <v>23.36</v>
      </c>
      <c r="J125" s="5"/>
      <c r="K125" s="4">
        <v>0</v>
      </c>
      <c r="L125" s="5"/>
      <c r="M125" s="107"/>
      <c r="N125" s="107"/>
      <c r="O125" s="107"/>
      <c r="P125" s="5"/>
      <c r="Q125" s="5">
        <v>26</v>
      </c>
      <c r="R125" s="5"/>
      <c r="S125" s="5"/>
      <c r="T125" s="5">
        <v>28</v>
      </c>
      <c r="U125" s="5"/>
      <c r="V125" s="4">
        <v>80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</row>
    <row r="126" spans="1:30" ht="15" x14ac:dyDescent="0.2">
      <c r="A126" s="20" t="s">
        <v>116</v>
      </c>
      <c r="B126" s="69">
        <f>'Свод 2023'!B134</f>
        <v>1</v>
      </c>
      <c r="C126" s="94" t="s">
        <v>249</v>
      </c>
      <c r="D126" s="49">
        <f t="shared" si="21"/>
        <v>330.62599999999998</v>
      </c>
      <c r="E126" s="5">
        <f t="shared" si="27"/>
        <v>30</v>
      </c>
      <c r="F126" s="5">
        <f>25*B126</f>
        <v>25</v>
      </c>
      <c r="G126" s="5"/>
      <c r="H126" s="5">
        <v>26.318999999999999</v>
      </c>
      <c r="I126" s="5">
        <v>37.307000000000002</v>
      </c>
      <c r="J126" s="5"/>
      <c r="K126" s="4">
        <v>0</v>
      </c>
      <c r="L126" s="5"/>
      <c r="M126" s="107"/>
      <c r="N126" s="107"/>
      <c r="O126" s="107"/>
      <c r="P126" s="5"/>
      <c r="Q126" s="6">
        <v>30</v>
      </c>
      <c r="R126" s="5"/>
      <c r="S126" s="5"/>
      <c r="T126" s="5">
        <v>32</v>
      </c>
      <c r="U126" s="6">
        <v>150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</row>
    <row r="127" spans="1:30" ht="15" x14ac:dyDescent="0.2">
      <c r="A127" s="20" t="s">
        <v>117</v>
      </c>
      <c r="B127" s="69">
        <f>'Свод 2023'!B135</f>
        <v>1</v>
      </c>
      <c r="C127" s="94"/>
      <c r="D127" s="49">
        <f t="shared" si="21"/>
        <v>192.16</v>
      </c>
      <c r="E127" s="5">
        <f t="shared" si="27"/>
        <v>30</v>
      </c>
      <c r="F127" s="5">
        <f t="shared" si="29"/>
        <v>25</v>
      </c>
      <c r="G127" s="5"/>
      <c r="H127" s="5">
        <v>24.72</v>
      </c>
      <c r="I127" s="5">
        <v>35.04</v>
      </c>
      <c r="J127" s="5"/>
      <c r="K127" s="4">
        <v>0</v>
      </c>
      <c r="L127" s="5">
        <v>30</v>
      </c>
      <c r="M127" s="107"/>
      <c r="N127" s="107"/>
      <c r="O127" s="107"/>
      <c r="P127" s="5"/>
      <c r="Q127" s="5">
        <v>12</v>
      </c>
      <c r="R127" s="5"/>
      <c r="S127" s="5"/>
      <c r="T127" s="5">
        <v>35.4</v>
      </c>
      <c r="U127" s="5"/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</row>
    <row r="128" spans="1:30" ht="15" x14ac:dyDescent="0.2">
      <c r="A128" s="20" t="s">
        <v>118</v>
      </c>
      <c r="B128" s="69">
        <f>'Свод 2023'!B136</f>
        <v>1</v>
      </c>
      <c r="C128" s="94"/>
      <c r="D128" s="49">
        <f t="shared" si="21"/>
        <v>154.66800000000001</v>
      </c>
      <c r="E128" s="5">
        <f t="shared" si="27"/>
        <v>30</v>
      </c>
      <c r="F128" s="5">
        <f t="shared" si="29"/>
        <v>25</v>
      </c>
      <c r="G128" s="5"/>
      <c r="H128" s="5">
        <v>16.14</v>
      </c>
      <c r="I128" s="5">
        <v>22.878</v>
      </c>
      <c r="J128" s="5"/>
      <c r="K128" s="4">
        <v>0</v>
      </c>
      <c r="L128" s="5"/>
      <c r="M128" s="107"/>
      <c r="N128" s="107"/>
      <c r="O128" s="107"/>
      <c r="P128" s="5"/>
      <c r="Q128" s="5"/>
      <c r="R128" s="5"/>
      <c r="S128" s="5"/>
      <c r="T128" s="5">
        <v>20.65</v>
      </c>
      <c r="U128" s="5"/>
      <c r="V128" s="4">
        <v>40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</row>
    <row r="129" spans="1:29" ht="15" x14ac:dyDescent="0.2">
      <c r="A129" s="20" t="s">
        <v>119</v>
      </c>
      <c r="B129" s="69">
        <f>'Свод 2023'!B137</f>
        <v>1</v>
      </c>
      <c r="C129" s="94" t="s">
        <v>249</v>
      </c>
      <c r="D129" s="49">
        <f t="shared" si="21"/>
        <v>573.55700000000002</v>
      </c>
      <c r="E129" s="5">
        <f t="shared" si="27"/>
        <v>30</v>
      </c>
      <c r="F129" s="5">
        <f t="shared" si="29"/>
        <v>25</v>
      </c>
      <c r="G129" s="5"/>
      <c r="H129" s="5">
        <v>36.631999999999998</v>
      </c>
      <c r="I129" s="5">
        <v>51.924999999999997</v>
      </c>
      <c r="J129" s="5"/>
      <c r="K129" s="4">
        <v>0</v>
      </c>
      <c r="L129" s="5"/>
      <c r="M129" s="107"/>
      <c r="N129" s="107"/>
      <c r="O129" s="107"/>
      <c r="P129" s="5"/>
      <c r="Q129" s="5">
        <v>15</v>
      </c>
      <c r="R129" s="5"/>
      <c r="S129" s="5"/>
      <c r="T129" s="5">
        <v>67</v>
      </c>
      <c r="U129" s="5">
        <v>348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</row>
    <row r="130" spans="1:29" ht="15" x14ac:dyDescent="0.2">
      <c r="A130" s="20" t="s">
        <v>120</v>
      </c>
      <c r="B130" s="69">
        <f>'Свод 2023'!B138</f>
        <v>1</v>
      </c>
      <c r="C130" s="94" t="s">
        <v>249</v>
      </c>
      <c r="D130" s="49">
        <f t="shared" si="21"/>
        <v>557.78399999999999</v>
      </c>
      <c r="E130" s="5">
        <f t="shared" si="27"/>
        <v>30</v>
      </c>
      <c r="F130" s="5">
        <f t="shared" si="29"/>
        <v>25</v>
      </c>
      <c r="G130" s="5"/>
      <c r="H130" s="5">
        <v>15.244</v>
      </c>
      <c r="I130" s="5">
        <v>64.239999999999995</v>
      </c>
      <c r="J130" s="5"/>
      <c r="K130" s="4">
        <v>0</v>
      </c>
      <c r="L130" s="5"/>
      <c r="M130" s="107"/>
      <c r="N130" s="107"/>
      <c r="O130" s="107"/>
      <c r="P130" s="5"/>
      <c r="Q130" s="5"/>
      <c r="R130" s="5"/>
      <c r="S130" s="5"/>
      <c r="T130" s="5">
        <v>38.9</v>
      </c>
      <c r="U130" s="5">
        <v>384.4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</row>
    <row r="131" spans="1:29" ht="15" x14ac:dyDescent="0.25">
      <c r="A131" s="20" t="s">
        <v>121</v>
      </c>
      <c r="B131" s="69">
        <f>'Свод 2023'!B139</f>
        <v>1</v>
      </c>
      <c r="C131" s="94" t="s">
        <v>249</v>
      </c>
      <c r="D131" s="49">
        <f t="shared" si="21"/>
        <v>585.14100000000008</v>
      </c>
      <c r="E131" s="5">
        <f t="shared" si="27"/>
        <v>30</v>
      </c>
      <c r="F131" s="5">
        <f t="shared" si="29"/>
        <v>25</v>
      </c>
      <c r="G131" s="5"/>
      <c r="H131" s="72">
        <v>47.215000000000003</v>
      </c>
      <c r="I131" s="72">
        <v>66.926000000000002</v>
      </c>
      <c r="J131" s="5"/>
      <c r="K131" s="4">
        <v>0</v>
      </c>
      <c r="L131" s="5"/>
      <c r="M131" s="107"/>
      <c r="N131" s="107"/>
      <c r="O131" s="107"/>
      <c r="P131" s="5"/>
      <c r="Q131" s="5">
        <v>50</v>
      </c>
      <c r="R131" s="5"/>
      <c r="S131" s="5"/>
      <c r="T131" s="5">
        <v>16</v>
      </c>
      <c r="U131" s="5">
        <v>350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</row>
    <row r="132" spans="1:29" ht="15" x14ac:dyDescent="0.2">
      <c r="A132" s="20" t="s">
        <v>122</v>
      </c>
      <c r="B132" s="69">
        <f>'Свод 2023'!B140</f>
        <v>1</v>
      </c>
      <c r="C132" s="94" t="s">
        <v>249</v>
      </c>
      <c r="D132" s="49">
        <f t="shared" si="21"/>
        <v>576.86099999999999</v>
      </c>
      <c r="E132" s="5">
        <f t="shared" si="27"/>
        <v>30</v>
      </c>
      <c r="F132" s="5">
        <f t="shared" si="29"/>
        <v>25</v>
      </c>
      <c r="G132" s="5"/>
      <c r="H132" s="5">
        <v>44.037999999999997</v>
      </c>
      <c r="I132" s="5">
        <v>62.423000000000002</v>
      </c>
      <c r="J132" s="5"/>
      <c r="K132" s="4">
        <v>0</v>
      </c>
      <c r="L132" s="5"/>
      <c r="M132" s="107"/>
      <c r="N132" s="107"/>
      <c r="O132" s="107"/>
      <c r="P132" s="5"/>
      <c r="Q132" s="5">
        <v>20</v>
      </c>
      <c r="R132" s="5"/>
      <c r="S132" s="5"/>
      <c r="T132" s="5">
        <v>35.4</v>
      </c>
      <c r="U132" s="5">
        <v>360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</row>
    <row r="133" spans="1:29" x14ac:dyDescent="0.2">
      <c r="A133" s="23" t="s">
        <v>159</v>
      </c>
      <c r="B133" s="70">
        <f>SUM(B103:B132)</f>
        <v>34</v>
      </c>
      <c r="C133" s="96"/>
      <c r="D133" s="49">
        <f>SUM(D103:D132)</f>
        <v>7946.2349999999997</v>
      </c>
      <c r="E133" s="48">
        <f t="shared" ref="E133:AC133" si="30">SUM(E103:E132)</f>
        <v>1020</v>
      </c>
      <c r="F133" s="48">
        <f t="shared" si="30"/>
        <v>745</v>
      </c>
      <c r="G133" s="48">
        <f t="shared" si="30"/>
        <v>0</v>
      </c>
      <c r="H133" s="48">
        <f t="shared" si="30"/>
        <v>784.2639999999999</v>
      </c>
      <c r="I133" s="48">
        <f t="shared" si="30"/>
        <v>1125.5609999999999</v>
      </c>
      <c r="J133" s="48">
        <f t="shared" si="30"/>
        <v>0</v>
      </c>
      <c r="K133" s="7">
        <f t="shared" si="30"/>
        <v>0</v>
      </c>
      <c r="L133" s="48">
        <f t="shared" si="30"/>
        <v>30</v>
      </c>
      <c r="M133" s="108"/>
      <c r="N133" s="108"/>
      <c r="O133" s="108"/>
      <c r="P133" s="48">
        <f t="shared" si="30"/>
        <v>0</v>
      </c>
      <c r="Q133" s="48">
        <f t="shared" si="30"/>
        <v>363.8</v>
      </c>
      <c r="R133" s="48">
        <f t="shared" si="30"/>
        <v>0</v>
      </c>
      <c r="S133" s="48">
        <f t="shared" si="30"/>
        <v>66</v>
      </c>
      <c r="T133" s="48">
        <f t="shared" si="30"/>
        <v>1019.2099999999999</v>
      </c>
      <c r="U133" s="48">
        <f t="shared" si="30"/>
        <v>2352.4</v>
      </c>
      <c r="V133" s="7">
        <f t="shared" si="30"/>
        <v>440</v>
      </c>
      <c r="W133" s="7">
        <f t="shared" si="30"/>
        <v>0</v>
      </c>
      <c r="X133" s="7">
        <f t="shared" si="30"/>
        <v>0</v>
      </c>
      <c r="Y133" s="7">
        <f t="shared" si="30"/>
        <v>0</v>
      </c>
      <c r="Z133" s="7">
        <f t="shared" si="30"/>
        <v>0</v>
      </c>
      <c r="AA133" s="7">
        <f t="shared" si="30"/>
        <v>0</v>
      </c>
      <c r="AB133" s="7">
        <f t="shared" si="30"/>
        <v>0</v>
      </c>
      <c r="AC133" s="7">
        <f t="shared" si="30"/>
        <v>0</v>
      </c>
    </row>
    <row r="134" spans="1:29" ht="15" x14ac:dyDescent="0.2">
      <c r="A134" s="22" t="s">
        <v>123</v>
      </c>
      <c r="B134" s="69">
        <f>'Свод 2023'!B142</f>
        <v>2</v>
      </c>
      <c r="C134" s="94"/>
      <c r="D134" s="49">
        <f t="shared" si="21"/>
        <v>497.67900000000003</v>
      </c>
      <c r="E134" s="5">
        <f t="shared" ref="E134:E138" si="31">30*B134</f>
        <v>60</v>
      </c>
      <c r="F134" s="5">
        <f>25*B134</f>
        <v>50</v>
      </c>
      <c r="G134" s="5"/>
      <c r="H134" s="5">
        <v>4.2190000000000003</v>
      </c>
      <c r="I134" s="5">
        <v>5.98</v>
      </c>
      <c r="J134" s="5"/>
      <c r="K134" s="4">
        <v>0</v>
      </c>
      <c r="L134" s="5"/>
      <c r="M134" s="107"/>
      <c r="N134" s="107"/>
      <c r="O134" s="107"/>
      <c r="P134" s="5">
        <v>279.18</v>
      </c>
      <c r="Q134" s="5"/>
      <c r="R134" s="5"/>
      <c r="S134" s="5"/>
      <c r="T134" s="5">
        <v>18.3</v>
      </c>
      <c r="U134" s="5"/>
      <c r="V134" s="4">
        <v>80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</row>
    <row r="135" spans="1:29" ht="52.5" customHeight="1" x14ac:dyDescent="0.2">
      <c r="A135" s="22" t="s">
        <v>124</v>
      </c>
      <c r="B135" s="69">
        <f>'Свод 2023'!B143</f>
        <v>1</v>
      </c>
      <c r="C135" s="94"/>
      <c r="D135" s="49">
        <f t="shared" si="21"/>
        <v>155.58800000000002</v>
      </c>
      <c r="E135" s="5">
        <f t="shared" si="31"/>
        <v>30</v>
      </c>
      <c r="F135" s="5">
        <f t="shared" ref="F135:F163" si="32">25*B135</f>
        <v>25</v>
      </c>
      <c r="G135" s="5"/>
      <c r="H135" s="5">
        <v>12.653</v>
      </c>
      <c r="I135" s="5">
        <v>17.934999999999999</v>
      </c>
      <c r="J135" s="5"/>
      <c r="K135" s="4">
        <v>0</v>
      </c>
      <c r="L135" s="5"/>
      <c r="M135" s="107"/>
      <c r="N135" s="107"/>
      <c r="O135" s="107"/>
      <c r="P135" s="5"/>
      <c r="Q135" s="5">
        <v>10</v>
      </c>
      <c r="R135" s="5"/>
      <c r="S135" s="5"/>
      <c r="T135" s="5">
        <v>20</v>
      </c>
      <c r="U135" s="5"/>
      <c r="V135" s="4">
        <v>40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</row>
    <row r="136" spans="1:29" ht="15" x14ac:dyDescent="0.2">
      <c r="A136" s="22" t="s">
        <v>125</v>
      </c>
      <c r="B136" s="69">
        <f>'Свод 2023'!B144</f>
        <v>1</v>
      </c>
      <c r="C136" s="94"/>
      <c r="D136" s="49">
        <f t="shared" si="21"/>
        <v>207.53299999999999</v>
      </c>
      <c r="E136" s="5">
        <f t="shared" si="31"/>
        <v>30</v>
      </c>
      <c r="F136" s="5">
        <f t="shared" si="32"/>
        <v>25</v>
      </c>
      <c r="G136" s="5"/>
      <c r="H136" s="5">
        <v>17.594000000000001</v>
      </c>
      <c r="I136" s="5">
        <v>24.939</v>
      </c>
      <c r="J136" s="5"/>
      <c r="K136" s="4">
        <v>0</v>
      </c>
      <c r="L136" s="5"/>
      <c r="M136" s="107"/>
      <c r="N136" s="107"/>
      <c r="O136" s="107"/>
      <c r="P136" s="5"/>
      <c r="Q136" s="5">
        <v>40</v>
      </c>
      <c r="R136" s="5"/>
      <c r="S136" s="5"/>
      <c r="T136" s="5">
        <v>30</v>
      </c>
      <c r="U136" s="5"/>
      <c r="V136" s="4">
        <v>40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</row>
    <row r="137" spans="1:29" ht="15" x14ac:dyDescent="0.2">
      <c r="A137" s="22" t="s">
        <v>126</v>
      </c>
      <c r="B137" s="69">
        <f>'Свод 2023'!B145</f>
        <v>1</v>
      </c>
      <c r="C137" s="94"/>
      <c r="D137" s="49">
        <f t="shared" si="21"/>
        <v>112.676</v>
      </c>
      <c r="E137" s="5">
        <f t="shared" si="31"/>
        <v>30</v>
      </c>
      <c r="F137" s="5">
        <f t="shared" si="32"/>
        <v>25</v>
      </c>
      <c r="G137" s="5"/>
      <c r="H137" s="5">
        <v>17.675999999999998</v>
      </c>
      <c r="I137" s="5"/>
      <c r="J137" s="5"/>
      <c r="K137" s="4">
        <v>0</v>
      </c>
      <c r="L137" s="5"/>
      <c r="M137" s="107"/>
      <c r="N137" s="107"/>
      <c r="O137" s="107"/>
      <c r="P137" s="5"/>
      <c r="Q137" s="5"/>
      <c r="R137" s="5"/>
      <c r="S137" s="5"/>
      <c r="T137" s="5"/>
      <c r="U137" s="5"/>
      <c r="V137" s="4">
        <v>40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</row>
    <row r="138" spans="1:29" ht="15" x14ac:dyDescent="0.2">
      <c r="A138" s="22" t="s">
        <v>127</v>
      </c>
      <c r="B138" s="69">
        <f>'Свод 2023'!B146</f>
        <v>1</v>
      </c>
      <c r="C138" s="94"/>
      <c r="D138" s="49">
        <f t="shared" si="21"/>
        <v>126.684</v>
      </c>
      <c r="E138" s="5">
        <f t="shared" si="31"/>
        <v>30</v>
      </c>
      <c r="F138" s="5">
        <f t="shared" si="32"/>
        <v>25</v>
      </c>
      <c r="G138" s="5"/>
      <c r="H138" s="5">
        <v>13.106</v>
      </c>
      <c r="I138" s="5">
        <v>18.577999999999999</v>
      </c>
      <c r="J138" s="5"/>
      <c r="K138" s="4">
        <v>0</v>
      </c>
      <c r="L138" s="5"/>
      <c r="M138" s="107"/>
      <c r="N138" s="107"/>
      <c r="O138" s="107"/>
      <c r="P138" s="5"/>
      <c r="Q138" s="5"/>
      <c r="R138" s="5"/>
      <c r="S138" s="5"/>
      <c r="T138" s="5"/>
      <c r="U138" s="5"/>
      <c r="V138" s="4">
        <v>40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</row>
    <row r="139" spans="1:29" x14ac:dyDescent="0.2">
      <c r="A139" s="23" t="s">
        <v>160</v>
      </c>
      <c r="B139" s="70">
        <f>SUM(B134:B138)</f>
        <v>6</v>
      </c>
      <c r="C139" s="96"/>
      <c r="D139" s="49">
        <f>SUM(D134:D138)</f>
        <v>1100.1600000000001</v>
      </c>
      <c r="E139" s="48">
        <f>SUM(E134:E138)</f>
        <v>180</v>
      </c>
      <c r="F139" s="48">
        <f t="shared" ref="F139:AC139" si="33">SUM(F134:F138)</f>
        <v>150</v>
      </c>
      <c r="G139" s="48">
        <f t="shared" si="33"/>
        <v>0</v>
      </c>
      <c r="H139" s="48">
        <f t="shared" si="33"/>
        <v>65.24799999999999</v>
      </c>
      <c r="I139" s="48">
        <f t="shared" si="33"/>
        <v>67.432000000000002</v>
      </c>
      <c r="J139" s="48">
        <f t="shared" si="33"/>
        <v>0</v>
      </c>
      <c r="K139" s="7">
        <f t="shared" si="33"/>
        <v>0</v>
      </c>
      <c r="L139" s="48">
        <f t="shared" si="33"/>
        <v>0</v>
      </c>
      <c r="M139" s="108"/>
      <c r="N139" s="108"/>
      <c r="O139" s="108"/>
      <c r="P139" s="48">
        <f t="shared" si="33"/>
        <v>279.18</v>
      </c>
      <c r="Q139" s="48">
        <f t="shared" si="33"/>
        <v>50</v>
      </c>
      <c r="R139" s="48">
        <f t="shared" si="33"/>
        <v>0</v>
      </c>
      <c r="S139" s="48">
        <f t="shared" si="33"/>
        <v>0</v>
      </c>
      <c r="T139" s="48">
        <f t="shared" si="33"/>
        <v>68.3</v>
      </c>
      <c r="U139" s="48">
        <f t="shared" si="33"/>
        <v>0</v>
      </c>
      <c r="V139" s="7">
        <f t="shared" si="33"/>
        <v>240</v>
      </c>
      <c r="W139" s="7">
        <f t="shared" si="33"/>
        <v>0</v>
      </c>
      <c r="X139" s="7">
        <f t="shared" si="33"/>
        <v>0</v>
      </c>
      <c r="Y139" s="7">
        <f t="shared" si="33"/>
        <v>0</v>
      </c>
      <c r="Z139" s="7">
        <f t="shared" si="33"/>
        <v>0</v>
      </c>
      <c r="AA139" s="7">
        <f t="shared" si="33"/>
        <v>0</v>
      </c>
      <c r="AB139" s="7">
        <f t="shared" si="33"/>
        <v>0</v>
      </c>
      <c r="AC139" s="7">
        <f t="shared" si="33"/>
        <v>0</v>
      </c>
    </row>
    <row r="140" spans="1:29" ht="15" x14ac:dyDescent="0.2">
      <c r="A140" s="20" t="s">
        <v>128</v>
      </c>
      <c r="B140" s="69">
        <f>'Свод 2023'!B148</f>
        <v>2</v>
      </c>
      <c r="C140" s="94"/>
      <c r="D140" s="49">
        <f t="shared" si="21"/>
        <v>345</v>
      </c>
      <c r="E140" s="5">
        <f t="shared" ref="E140:E163" si="34">30*B140</f>
        <v>60</v>
      </c>
      <c r="F140" s="5">
        <f t="shared" si="32"/>
        <v>50</v>
      </c>
      <c r="G140" s="5"/>
      <c r="H140" s="5">
        <v>20</v>
      </c>
      <c r="I140" s="5">
        <v>25</v>
      </c>
      <c r="J140" s="5"/>
      <c r="K140" s="4">
        <v>0</v>
      </c>
      <c r="L140" s="5"/>
      <c r="M140" s="107"/>
      <c r="N140" s="107"/>
      <c r="O140" s="107"/>
      <c r="P140" s="5"/>
      <c r="Q140" s="5">
        <v>20</v>
      </c>
      <c r="R140" s="5"/>
      <c r="S140" s="5"/>
      <c r="T140" s="5">
        <v>90</v>
      </c>
      <c r="U140" s="5"/>
      <c r="V140" s="4">
        <v>80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</row>
    <row r="141" spans="1:29" ht="15" x14ac:dyDescent="0.2">
      <c r="A141" s="20" t="s">
        <v>129</v>
      </c>
      <c r="B141" s="69">
        <f>'Свод 2023'!B149</f>
        <v>1</v>
      </c>
      <c r="C141" s="94"/>
      <c r="D141" s="49">
        <f t="shared" si="21"/>
        <v>160.54000000000002</v>
      </c>
      <c r="E141" s="5">
        <f t="shared" si="34"/>
        <v>30</v>
      </c>
      <c r="F141" s="5">
        <f t="shared" si="32"/>
        <v>25</v>
      </c>
      <c r="G141" s="5"/>
      <c r="H141" s="5">
        <v>15.321999999999999</v>
      </c>
      <c r="I141" s="5">
        <v>21.718</v>
      </c>
      <c r="J141" s="5"/>
      <c r="K141" s="4">
        <v>0</v>
      </c>
      <c r="L141" s="5"/>
      <c r="M141" s="107"/>
      <c r="N141" s="107"/>
      <c r="O141" s="107"/>
      <c r="P141" s="5"/>
      <c r="Q141" s="5">
        <v>10</v>
      </c>
      <c r="R141" s="5"/>
      <c r="S141" s="5"/>
      <c r="T141" s="5">
        <v>18.5</v>
      </c>
      <c r="U141" s="5"/>
      <c r="V141" s="4">
        <v>40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</row>
    <row r="142" spans="1:29" ht="15" x14ac:dyDescent="0.2">
      <c r="A142" s="20" t="s">
        <v>130</v>
      </c>
      <c r="B142" s="69">
        <f>'Свод 2023'!B150</f>
        <v>1</v>
      </c>
      <c r="C142" s="94"/>
      <c r="D142" s="49">
        <f t="shared" si="21"/>
        <v>172.00400000000002</v>
      </c>
      <c r="E142" s="5">
        <f t="shared" si="34"/>
        <v>30</v>
      </c>
      <c r="F142" s="5">
        <f t="shared" si="32"/>
        <v>25</v>
      </c>
      <c r="G142" s="5"/>
      <c r="H142" s="5">
        <v>15.000999999999999</v>
      </c>
      <c r="I142" s="5">
        <v>15.003</v>
      </c>
      <c r="J142" s="5"/>
      <c r="K142" s="4">
        <v>0</v>
      </c>
      <c r="L142" s="5"/>
      <c r="M142" s="107"/>
      <c r="N142" s="107"/>
      <c r="O142" s="107"/>
      <c r="P142" s="5"/>
      <c r="Q142" s="5">
        <v>7</v>
      </c>
      <c r="R142" s="5"/>
      <c r="S142" s="5"/>
      <c r="T142" s="5">
        <v>40</v>
      </c>
      <c r="U142" s="5"/>
      <c r="V142" s="4">
        <v>40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</row>
    <row r="143" spans="1:29" ht="15" x14ac:dyDescent="0.2">
      <c r="A143" s="20" t="s">
        <v>131</v>
      </c>
      <c r="B143" s="69">
        <f>'Свод 2023'!B151</f>
        <v>2</v>
      </c>
      <c r="C143" s="94"/>
      <c r="D143" s="49">
        <f t="shared" si="21"/>
        <v>233.15800000000002</v>
      </c>
      <c r="E143" s="5">
        <f t="shared" si="34"/>
        <v>60</v>
      </c>
      <c r="F143" s="5">
        <f t="shared" si="32"/>
        <v>50</v>
      </c>
      <c r="G143" s="5"/>
      <c r="H143" s="5">
        <v>46.99</v>
      </c>
      <c r="I143" s="5">
        <v>36.167999999999999</v>
      </c>
      <c r="J143" s="5"/>
      <c r="K143" s="4">
        <v>0</v>
      </c>
      <c r="L143" s="5"/>
      <c r="M143" s="107"/>
      <c r="N143" s="107"/>
      <c r="O143" s="107"/>
      <c r="P143" s="5"/>
      <c r="Q143" s="5"/>
      <c r="R143" s="5"/>
      <c r="S143" s="5"/>
      <c r="T143" s="5"/>
      <c r="U143" s="5"/>
      <c r="V143" s="4">
        <v>40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</row>
    <row r="144" spans="1:29" ht="15" x14ac:dyDescent="0.2">
      <c r="A144" s="20" t="s">
        <v>132</v>
      </c>
      <c r="B144" s="69">
        <f>'Свод 2023'!B152</f>
        <v>2</v>
      </c>
      <c r="C144" s="94"/>
      <c r="D144" s="49">
        <f t="shared" si="21"/>
        <v>277.41499999999996</v>
      </c>
      <c r="E144" s="5">
        <f t="shared" si="34"/>
        <v>60</v>
      </c>
      <c r="F144" s="5">
        <f t="shared" si="32"/>
        <v>50</v>
      </c>
      <c r="G144" s="5"/>
      <c r="H144" s="5">
        <v>11.782999999999999</v>
      </c>
      <c r="I144" s="5">
        <v>42.631999999999998</v>
      </c>
      <c r="J144" s="5"/>
      <c r="K144" s="4">
        <v>0</v>
      </c>
      <c r="L144" s="5"/>
      <c r="M144" s="107"/>
      <c r="N144" s="107"/>
      <c r="O144" s="107"/>
      <c r="P144" s="5"/>
      <c r="Q144" s="5">
        <v>25</v>
      </c>
      <c r="R144" s="5"/>
      <c r="S144" s="5"/>
      <c r="T144" s="5">
        <v>48</v>
      </c>
      <c r="U144" s="5"/>
      <c r="V144" s="4">
        <v>40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</row>
    <row r="145" spans="1:29" ht="15" x14ac:dyDescent="0.2">
      <c r="A145" s="21" t="s">
        <v>133</v>
      </c>
      <c r="B145" s="69">
        <f>'Свод 2023'!B153</f>
        <v>1</v>
      </c>
      <c r="C145" s="94"/>
      <c r="D145" s="49">
        <f t="shared" si="21"/>
        <v>158.15800000000002</v>
      </c>
      <c r="E145" s="5">
        <f t="shared" si="34"/>
        <v>30</v>
      </c>
      <c r="F145" s="5">
        <f t="shared" si="32"/>
        <v>25</v>
      </c>
      <c r="G145" s="5"/>
      <c r="H145" s="5">
        <v>18.251999999999999</v>
      </c>
      <c r="I145" s="5">
        <v>12.906000000000001</v>
      </c>
      <c r="J145" s="5"/>
      <c r="K145" s="4">
        <v>0</v>
      </c>
      <c r="L145" s="5"/>
      <c r="M145" s="107"/>
      <c r="N145" s="107"/>
      <c r="O145" s="107"/>
      <c r="P145" s="5"/>
      <c r="Q145" s="5">
        <v>5</v>
      </c>
      <c r="R145" s="5"/>
      <c r="S145" s="5"/>
      <c r="T145" s="5">
        <v>27</v>
      </c>
      <c r="U145" s="5"/>
      <c r="V145" s="4">
        <v>40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</row>
    <row r="146" spans="1:29" ht="15" x14ac:dyDescent="0.2">
      <c r="A146" s="20" t="s">
        <v>134</v>
      </c>
      <c r="B146" s="69">
        <f>'Свод 2023'!B154</f>
        <v>1</v>
      </c>
      <c r="C146" s="94"/>
      <c r="D146" s="49">
        <f t="shared" si="21"/>
        <v>144.88</v>
      </c>
      <c r="E146" s="5">
        <f t="shared" si="34"/>
        <v>30</v>
      </c>
      <c r="F146" s="5">
        <f t="shared" si="32"/>
        <v>25</v>
      </c>
      <c r="G146" s="5"/>
      <c r="H146" s="5">
        <v>28.84</v>
      </c>
      <c r="I146" s="5">
        <v>23.36</v>
      </c>
      <c r="J146" s="5"/>
      <c r="K146" s="4">
        <v>0</v>
      </c>
      <c r="L146" s="5"/>
      <c r="M146" s="107"/>
      <c r="N146" s="107"/>
      <c r="O146" s="107"/>
      <c r="P146" s="5"/>
      <c r="Q146" s="5">
        <v>3</v>
      </c>
      <c r="R146" s="5"/>
      <c r="S146" s="5"/>
      <c r="T146" s="5">
        <v>34.68</v>
      </c>
      <c r="U146" s="5"/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</row>
    <row r="147" spans="1:29" ht="15" x14ac:dyDescent="0.2">
      <c r="A147" s="20" t="s">
        <v>135</v>
      </c>
      <c r="B147" s="69">
        <f>'Свод 2023'!B155</f>
        <v>3</v>
      </c>
      <c r="C147" s="94"/>
      <c r="D147" s="49">
        <f t="shared" si="21"/>
        <v>334.8</v>
      </c>
      <c r="E147" s="5">
        <f t="shared" si="34"/>
        <v>90</v>
      </c>
      <c r="F147" s="5">
        <f t="shared" si="32"/>
        <v>75</v>
      </c>
      <c r="G147" s="5"/>
      <c r="H147" s="5">
        <v>13.7</v>
      </c>
      <c r="I147" s="5">
        <v>29.42</v>
      </c>
      <c r="J147" s="5"/>
      <c r="K147" s="4">
        <v>0</v>
      </c>
      <c r="L147" s="5"/>
      <c r="M147" s="107"/>
      <c r="N147" s="107"/>
      <c r="O147" s="107"/>
      <c r="P147" s="5"/>
      <c r="Q147" s="5">
        <v>15</v>
      </c>
      <c r="R147" s="5"/>
      <c r="S147" s="5"/>
      <c r="T147" s="5">
        <v>31.68</v>
      </c>
      <c r="U147" s="5"/>
      <c r="V147" s="4">
        <v>80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</row>
    <row r="148" spans="1:29" ht="15" x14ac:dyDescent="0.2">
      <c r="A148" s="20" t="s">
        <v>136</v>
      </c>
      <c r="B148" s="69">
        <f>'Свод 2023'!B156</f>
        <v>1</v>
      </c>
      <c r="C148" s="94"/>
      <c r="D148" s="49">
        <f t="shared" si="21"/>
        <v>203.3</v>
      </c>
      <c r="E148" s="5">
        <f t="shared" si="34"/>
        <v>30</v>
      </c>
      <c r="F148" s="5">
        <f t="shared" si="32"/>
        <v>25</v>
      </c>
      <c r="G148" s="5"/>
      <c r="H148" s="5">
        <v>30.3</v>
      </c>
      <c r="I148" s="5">
        <v>10</v>
      </c>
      <c r="J148" s="5"/>
      <c r="K148" s="4">
        <v>0</v>
      </c>
      <c r="L148" s="5"/>
      <c r="M148" s="107"/>
      <c r="N148" s="107"/>
      <c r="O148" s="107"/>
      <c r="P148" s="5"/>
      <c r="Q148" s="5">
        <v>30</v>
      </c>
      <c r="R148" s="5"/>
      <c r="S148" s="5"/>
      <c r="T148" s="5">
        <v>38</v>
      </c>
      <c r="U148" s="5"/>
      <c r="V148" s="4">
        <v>40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</row>
    <row r="149" spans="1:29" ht="15" x14ac:dyDescent="0.2">
      <c r="A149" s="20" t="s">
        <v>137</v>
      </c>
      <c r="B149" s="69">
        <f>'Свод 2023'!B157</f>
        <v>1</v>
      </c>
      <c r="C149" s="94"/>
      <c r="D149" s="49">
        <f t="shared" si="21"/>
        <v>136.392</v>
      </c>
      <c r="E149" s="5">
        <f t="shared" si="34"/>
        <v>30</v>
      </c>
      <c r="F149" s="5">
        <f t="shared" si="32"/>
        <v>25</v>
      </c>
      <c r="G149" s="5"/>
      <c r="H149" s="5">
        <v>11.33</v>
      </c>
      <c r="I149" s="5">
        <v>32.061999999999998</v>
      </c>
      <c r="J149" s="5"/>
      <c r="K149" s="4">
        <v>0</v>
      </c>
      <c r="L149" s="5"/>
      <c r="M149" s="107"/>
      <c r="N149" s="107"/>
      <c r="O149" s="107"/>
      <c r="P149" s="5"/>
      <c r="Q149" s="5"/>
      <c r="R149" s="5"/>
      <c r="S149" s="5"/>
      <c r="T149" s="5">
        <v>38</v>
      </c>
      <c r="U149" s="5"/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</row>
    <row r="150" spans="1:29" ht="15" x14ac:dyDescent="0.2">
      <c r="A150" s="20" t="s">
        <v>138</v>
      </c>
      <c r="B150" s="69">
        <f>'Свод 2023'!B158</f>
        <v>3</v>
      </c>
      <c r="C150" s="94"/>
      <c r="D150" s="49">
        <f t="shared" si="21"/>
        <v>394.09899999999999</v>
      </c>
      <c r="E150" s="5">
        <f t="shared" si="34"/>
        <v>90</v>
      </c>
      <c r="F150" s="5">
        <f t="shared" si="32"/>
        <v>75</v>
      </c>
      <c r="G150" s="5"/>
      <c r="H150" s="5">
        <v>20.428999999999998</v>
      </c>
      <c r="I150" s="5">
        <v>16.670000000000002</v>
      </c>
      <c r="J150" s="5"/>
      <c r="K150" s="4">
        <v>0</v>
      </c>
      <c r="L150" s="5"/>
      <c r="M150" s="107"/>
      <c r="N150" s="107"/>
      <c r="O150" s="107"/>
      <c r="P150" s="5"/>
      <c r="Q150" s="5"/>
      <c r="R150" s="5"/>
      <c r="S150" s="5"/>
      <c r="T150" s="5">
        <v>112</v>
      </c>
      <c r="U150" s="5"/>
      <c r="V150" s="4">
        <v>80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</row>
    <row r="151" spans="1:29" ht="15" x14ac:dyDescent="0.2">
      <c r="A151" s="20" t="s">
        <v>139</v>
      </c>
      <c r="B151" s="69">
        <f>'Свод 2023'!B159</f>
        <v>2</v>
      </c>
      <c r="C151" s="94"/>
      <c r="D151" s="49">
        <f t="shared" si="21"/>
        <v>277</v>
      </c>
      <c r="E151" s="5">
        <f t="shared" si="34"/>
        <v>60</v>
      </c>
      <c r="F151" s="5">
        <f t="shared" si="32"/>
        <v>50</v>
      </c>
      <c r="G151" s="5"/>
      <c r="H151" s="5">
        <v>25</v>
      </c>
      <c r="I151" s="5">
        <v>25</v>
      </c>
      <c r="J151" s="5"/>
      <c r="K151" s="4">
        <v>0</v>
      </c>
      <c r="L151" s="5"/>
      <c r="M151" s="107"/>
      <c r="N151" s="107"/>
      <c r="O151" s="107"/>
      <c r="P151" s="5"/>
      <c r="Q151" s="5">
        <v>35</v>
      </c>
      <c r="R151" s="5"/>
      <c r="S151" s="5"/>
      <c r="T151" s="5">
        <v>42</v>
      </c>
      <c r="U151" s="5"/>
      <c r="V151" s="4">
        <v>40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</row>
    <row r="152" spans="1:29" ht="15" x14ac:dyDescent="0.2">
      <c r="A152" s="20" t="s">
        <v>140</v>
      </c>
      <c r="B152" s="69">
        <f>'Свод 2023'!B160</f>
        <v>1</v>
      </c>
      <c r="C152" s="94"/>
      <c r="D152" s="49">
        <f t="shared" ref="D152:D163" si="35">E152+F152+G152+H152+I152+J152+L152+P152+Q152+R152+S152+T152+U152+V152</f>
        <v>159</v>
      </c>
      <c r="E152" s="5">
        <f t="shared" si="34"/>
        <v>30</v>
      </c>
      <c r="F152" s="5">
        <f t="shared" si="32"/>
        <v>25</v>
      </c>
      <c r="G152" s="5"/>
      <c r="H152" s="5">
        <v>14</v>
      </c>
      <c r="I152" s="5">
        <v>10</v>
      </c>
      <c r="J152" s="5"/>
      <c r="K152" s="4">
        <v>0</v>
      </c>
      <c r="L152" s="5"/>
      <c r="M152" s="107"/>
      <c r="N152" s="107"/>
      <c r="O152" s="107"/>
      <c r="P152" s="5"/>
      <c r="Q152" s="5"/>
      <c r="R152" s="5"/>
      <c r="S152" s="5"/>
      <c r="T152" s="5">
        <v>40</v>
      </c>
      <c r="U152" s="5"/>
      <c r="V152" s="4">
        <v>40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</row>
    <row r="153" spans="1:29" ht="15" x14ac:dyDescent="0.2">
      <c r="A153" s="20" t="s">
        <v>141</v>
      </c>
      <c r="B153" s="69">
        <f>'Свод 2023'!B161</f>
        <v>1</v>
      </c>
      <c r="C153" s="94"/>
      <c r="D153" s="49">
        <f t="shared" si="35"/>
        <v>231.755</v>
      </c>
      <c r="E153" s="5">
        <f t="shared" si="34"/>
        <v>30</v>
      </c>
      <c r="F153" s="5">
        <f t="shared" si="32"/>
        <v>25</v>
      </c>
      <c r="G153" s="5"/>
      <c r="H153" s="5">
        <v>30.446999999999999</v>
      </c>
      <c r="I153" s="5">
        <v>44.607999999999997</v>
      </c>
      <c r="J153" s="5"/>
      <c r="K153" s="4">
        <v>0</v>
      </c>
      <c r="L153" s="5"/>
      <c r="M153" s="107"/>
      <c r="N153" s="107"/>
      <c r="O153" s="107"/>
      <c r="P153" s="5"/>
      <c r="Q153" s="5">
        <v>70</v>
      </c>
      <c r="R153" s="5"/>
      <c r="S153" s="5"/>
      <c r="T153" s="5">
        <v>31.7</v>
      </c>
      <c r="U153" s="5"/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</row>
    <row r="154" spans="1:29" ht="15" x14ac:dyDescent="0.2">
      <c r="A154" s="20" t="s">
        <v>142</v>
      </c>
      <c r="B154" s="69">
        <f>'Свод 2023'!B162</f>
        <v>1</v>
      </c>
      <c r="C154" s="94"/>
      <c r="D154" s="49">
        <f t="shared" si="35"/>
        <v>158.50299999999999</v>
      </c>
      <c r="E154" s="5">
        <f t="shared" si="34"/>
        <v>30</v>
      </c>
      <c r="F154" s="5">
        <f t="shared" si="32"/>
        <v>25</v>
      </c>
      <c r="G154" s="5"/>
      <c r="H154" s="5">
        <v>20.323</v>
      </c>
      <c r="I154" s="5">
        <v>19.239999999999998</v>
      </c>
      <c r="J154" s="5"/>
      <c r="K154" s="4">
        <v>0</v>
      </c>
      <c r="L154" s="5"/>
      <c r="M154" s="107"/>
      <c r="N154" s="107"/>
      <c r="O154" s="107"/>
      <c r="P154" s="5"/>
      <c r="Q154" s="5">
        <v>25</v>
      </c>
      <c r="R154" s="5"/>
      <c r="S154" s="5"/>
      <c r="T154" s="5">
        <v>38.94</v>
      </c>
      <c r="U154" s="5"/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</row>
    <row r="155" spans="1:29" ht="15" x14ac:dyDescent="0.2">
      <c r="A155" s="20" t="s">
        <v>144</v>
      </c>
      <c r="B155" s="69">
        <f>'Свод 2023'!B164</f>
        <v>2</v>
      </c>
      <c r="C155" s="94"/>
      <c r="D155" s="49">
        <f t="shared" si="35"/>
        <v>328.99600000000004</v>
      </c>
      <c r="E155" s="5">
        <f t="shared" si="34"/>
        <v>60</v>
      </c>
      <c r="F155" s="5">
        <f t="shared" si="32"/>
        <v>50</v>
      </c>
      <c r="G155" s="5"/>
      <c r="H155" s="5">
        <v>31.364999999999998</v>
      </c>
      <c r="I155" s="5">
        <v>25.021000000000001</v>
      </c>
      <c r="J155" s="5"/>
      <c r="K155" s="4">
        <v>0</v>
      </c>
      <c r="L155" s="5"/>
      <c r="M155" s="107"/>
      <c r="N155" s="107"/>
      <c r="O155" s="107"/>
      <c r="P155" s="5"/>
      <c r="Q155" s="5">
        <v>10</v>
      </c>
      <c r="R155" s="5"/>
      <c r="S155" s="5">
        <v>2.61</v>
      </c>
      <c r="T155" s="5">
        <v>70</v>
      </c>
      <c r="U155" s="5"/>
      <c r="V155" s="4">
        <v>80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</row>
    <row r="156" spans="1:29" ht="15" x14ac:dyDescent="0.2">
      <c r="A156" s="20" t="s">
        <v>145</v>
      </c>
      <c r="B156" s="69">
        <f>'Свод 2023'!B165</f>
        <v>2</v>
      </c>
      <c r="C156" s="94"/>
      <c r="D156" s="49">
        <f t="shared" si="35"/>
        <v>240.37800000000001</v>
      </c>
      <c r="E156" s="5">
        <f t="shared" si="34"/>
        <v>60</v>
      </c>
      <c r="F156" s="5">
        <f t="shared" si="32"/>
        <v>50</v>
      </c>
      <c r="G156" s="5"/>
      <c r="H156" s="5">
        <v>10.497999999999999</v>
      </c>
      <c r="I156" s="5">
        <v>14.88</v>
      </c>
      <c r="J156" s="5"/>
      <c r="K156" s="4">
        <v>0</v>
      </c>
      <c r="L156" s="5"/>
      <c r="M156" s="107"/>
      <c r="N156" s="107"/>
      <c r="O156" s="107"/>
      <c r="P156" s="5"/>
      <c r="Q156" s="5">
        <v>25</v>
      </c>
      <c r="R156" s="5"/>
      <c r="S156" s="5"/>
      <c r="T156" s="5">
        <v>40</v>
      </c>
      <c r="U156" s="5"/>
      <c r="V156" s="4">
        <v>40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</row>
    <row r="157" spans="1:29" ht="15" x14ac:dyDescent="0.2">
      <c r="A157" s="20" t="s">
        <v>146</v>
      </c>
      <c r="B157" s="69">
        <f>'Свод 2023'!B166</f>
        <v>2</v>
      </c>
      <c r="C157" s="94"/>
      <c r="D157" s="49">
        <f t="shared" si="35"/>
        <v>275.16800000000001</v>
      </c>
      <c r="E157" s="5">
        <f t="shared" si="34"/>
        <v>60</v>
      </c>
      <c r="F157" s="5">
        <f t="shared" si="32"/>
        <v>50</v>
      </c>
      <c r="G157" s="5"/>
      <c r="H157" s="5">
        <v>23.896000000000001</v>
      </c>
      <c r="I157" s="5">
        <v>19.271999999999998</v>
      </c>
      <c r="J157" s="5"/>
      <c r="K157" s="4">
        <v>0</v>
      </c>
      <c r="L157" s="5"/>
      <c r="M157" s="107"/>
      <c r="N157" s="107"/>
      <c r="O157" s="107"/>
      <c r="P157" s="5"/>
      <c r="Q157" s="5"/>
      <c r="R157" s="5"/>
      <c r="S157" s="5"/>
      <c r="T157" s="5">
        <v>42</v>
      </c>
      <c r="U157" s="5"/>
      <c r="V157" s="4">
        <v>80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</row>
    <row r="158" spans="1:29" ht="15" x14ac:dyDescent="0.2">
      <c r="A158" s="20" t="s">
        <v>241</v>
      </c>
      <c r="B158" s="69">
        <v>2</v>
      </c>
      <c r="C158" s="94"/>
      <c r="D158" s="49">
        <f t="shared" si="35"/>
        <v>285</v>
      </c>
      <c r="E158" s="5">
        <f t="shared" si="34"/>
        <v>60</v>
      </c>
      <c r="F158" s="5">
        <f t="shared" si="32"/>
        <v>50</v>
      </c>
      <c r="G158" s="5"/>
      <c r="H158" s="5">
        <f>11*2</f>
        <v>22</v>
      </c>
      <c r="I158" s="5">
        <f>9*2</f>
        <v>18</v>
      </c>
      <c r="J158" s="5"/>
      <c r="K158" s="4">
        <v>0</v>
      </c>
      <c r="L158" s="5"/>
      <c r="M158" s="107"/>
      <c r="N158" s="107"/>
      <c r="O158" s="107"/>
      <c r="P158" s="5"/>
      <c r="Q158" s="5">
        <v>15</v>
      </c>
      <c r="R158" s="5"/>
      <c r="S158" s="5"/>
      <c r="T158" s="5">
        <v>40</v>
      </c>
      <c r="U158" s="5"/>
      <c r="V158" s="4">
        <v>80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</row>
    <row r="159" spans="1:29" ht="15" x14ac:dyDescent="0.2">
      <c r="A159" s="20" t="s">
        <v>148</v>
      </c>
      <c r="B159" s="69">
        <f>'Свод 2023'!B167</f>
        <v>1</v>
      </c>
      <c r="C159" s="94"/>
      <c r="D159" s="49">
        <f t="shared" si="35"/>
        <v>189.51499999999999</v>
      </c>
      <c r="E159" s="5">
        <f t="shared" si="34"/>
        <v>30</v>
      </c>
      <c r="F159" s="5">
        <f t="shared" si="32"/>
        <v>25</v>
      </c>
      <c r="G159" s="5"/>
      <c r="H159" s="5">
        <v>16</v>
      </c>
      <c r="I159" s="5">
        <v>23.515000000000001</v>
      </c>
      <c r="J159" s="5"/>
      <c r="K159" s="4">
        <v>0</v>
      </c>
      <c r="L159" s="5"/>
      <c r="M159" s="107"/>
      <c r="N159" s="107"/>
      <c r="O159" s="107"/>
      <c r="P159" s="5"/>
      <c r="Q159" s="5">
        <v>15</v>
      </c>
      <c r="R159" s="5"/>
      <c r="S159" s="5"/>
      <c r="T159" s="5">
        <v>40</v>
      </c>
      <c r="U159" s="5"/>
      <c r="V159" s="4">
        <v>40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</row>
    <row r="160" spans="1:29" ht="15" x14ac:dyDescent="0.2">
      <c r="A160" s="20" t="s">
        <v>149</v>
      </c>
      <c r="B160" s="69">
        <f>'Свод 2023'!B168</f>
        <v>1</v>
      </c>
      <c r="C160" s="94"/>
      <c r="D160" s="49">
        <f t="shared" si="35"/>
        <v>200.37700000000001</v>
      </c>
      <c r="E160" s="5">
        <f t="shared" si="34"/>
        <v>30</v>
      </c>
      <c r="F160" s="5">
        <f t="shared" si="32"/>
        <v>25</v>
      </c>
      <c r="G160" s="5"/>
      <c r="H160" s="5">
        <v>22.907</v>
      </c>
      <c r="I160" s="5">
        <v>32.47</v>
      </c>
      <c r="J160" s="5"/>
      <c r="K160" s="4">
        <v>0</v>
      </c>
      <c r="L160" s="5"/>
      <c r="M160" s="107"/>
      <c r="N160" s="107"/>
      <c r="O160" s="107"/>
      <c r="P160" s="5"/>
      <c r="Q160" s="5">
        <v>20</v>
      </c>
      <c r="R160" s="5"/>
      <c r="S160" s="5"/>
      <c r="T160" s="5">
        <v>30</v>
      </c>
      <c r="U160" s="5"/>
      <c r="V160" s="4">
        <v>40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</row>
    <row r="161" spans="1:29" ht="15" x14ac:dyDescent="0.2">
      <c r="A161" s="20" t="s">
        <v>150</v>
      </c>
      <c r="B161" s="69">
        <f>'Свод 2023'!B169</f>
        <v>1</v>
      </c>
      <c r="C161" s="94"/>
      <c r="D161" s="49">
        <f t="shared" si="35"/>
        <v>146.58100000000002</v>
      </c>
      <c r="E161" s="5">
        <f t="shared" si="34"/>
        <v>30</v>
      </c>
      <c r="F161" s="5">
        <f t="shared" si="32"/>
        <v>25</v>
      </c>
      <c r="G161" s="5"/>
      <c r="H161" s="5">
        <v>11</v>
      </c>
      <c r="I161" s="5">
        <v>10.581</v>
      </c>
      <c r="J161" s="5"/>
      <c r="K161" s="4">
        <v>0</v>
      </c>
      <c r="L161" s="5"/>
      <c r="M161" s="107"/>
      <c r="N161" s="107"/>
      <c r="O161" s="107"/>
      <c r="P161" s="5"/>
      <c r="Q161" s="5"/>
      <c r="R161" s="5"/>
      <c r="S161" s="5"/>
      <c r="T161" s="5">
        <v>30</v>
      </c>
      <c r="U161" s="5"/>
      <c r="V161" s="4">
        <v>40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</row>
    <row r="162" spans="1:29" ht="15" x14ac:dyDescent="0.2">
      <c r="A162" s="20" t="s">
        <v>151</v>
      </c>
      <c r="B162" s="69">
        <f>'Свод 2023'!B170</f>
        <v>2</v>
      </c>
      <c r="C162" s="94"/>
      <c r="D162" s="49">
        <f t="shared" si="35"/>
        <v>327</v>
      </c>
      <c r="E162" s="5">
        <f t="shared" si="34"/>
        <v>60</v>
      </c>
      <c r="F162" s="5">
        <f t="shared" si="32"/>
        <v>50</v>
      </c>
      <c r="G162" s="5"/>
      <c r="H162" s="5">
        <v>20</v>
      </c>
      <c r="I162" s="5">
        <v>20</v>
      </c>
      <c r="J162" s="5"/>
      <c r="K162" s="4">
        <v>0</v>
      </c>
      <c r="L162" s="5"/>
      <c r="M162" s="107"/>
      <c r="N162" s="107"/>
      <c r="O162" s="107"/>
      <c r="P162" s="5"/>
      <c r="Q162" s="5">
        <v>20</v>
      </c>
      <c r="R162" s="5"/>
      <c r="S162" s="5"/>
      <c r="T162" s="5">
        <v>77</v>
      </c>
      <c r="U162" s="5"/>
      <c r="V162" s="4">
        <v>80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</row>
    <row r="163" spans="1:29" ht="15" x14ac:dyDescent="0.2">
      <c r="A163" s="20" t="s">
        <v>152</v>
      </c>
      <c r="B163" s="69">
        <f>'Свод 2023'!B171</f>
        <v>2</v>
      </c>
      <c r="C163" s="94"/>
      <c r="D163" s="49">
        <f t="shared" si="35"/>
        <v>674.99900000000002</v>
      </c>
      <c r="E163" s="5">
        <f t="shared" si="34"/>
        <v>60</v>
      </c>
      <c r="F163" s="5">
        <f t="shared" si="32"/>
        <v>50</v>
      </c>
      <c r="G163" s="5"/>
      <c r="H163" s="5">
        <v>39.716999999999999</v>
      </c>
      <c r="I163" s="5">
        <v>33.281999999999996</v>
      </c>
      <c r="J163" s="5"/>
      <c r="K163" s="4">
        <v>0</v>
      </c>
      <c r="L163" s="5"/>
      <c r="M163" s="107"/>
      <c r="N163" s="107"/>
      <c r="O163" s="107"/>
      <c r="P163" s="5"/>
      <c r="Q163" s="5"/>
      <c r="R163" s="5"/>
      <c r="S163" s="5"/>
      <c r="T163" s="5">
        <v>72</v>
      </c>
      <c r="U163" s="5">
        <f>396+24</f>
        <v>420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</row>
    <row r="164" spans="1:29" x14ac:dyDescent="0.2">
      <c r="A164" s="23" t="s">
        <v>161</v>
      </c>
      <c r="B164" s="70">
        <f t="shared" ref="B164:AC164" si="36">SUM(B140:B163)</f>
        <v>38</v>
      </c>
      <c r="C164" s="96"/>
      <c r="D164" s="48">
        <f>SUM(D140:D163)</f>
        <v>6054.0180000000009</v>
      </c>
      <c r="E164" s="48">
        <f t="shared" si="36"/>
        <v>1140</v>
      </c>
      <c r="F164" s="48">
        <f t="shared" si="36"/>
        <v>950</v>
      </c>
      <c r="G164" s="48">
        <f t="shared" si="36"/>
        <v>0</v>
      </c>
      <c r="H164" s="48">
        <f t="shared" si="36"/>
        <v>519.1</v>
      </c>
      <c r="I164" s="48">
        <f t="shared" si="36"/>
        <v>560.80800000000011</v>
      </c>
      <c r="J164" s="48">
        <f t="shared" si="36"/>
        <v>0</v>
      </c>
      <c r="K164" s="7">
        <f t="shared" si="36"/>
        <v>0</v>
      </c>
      <c r="L164" s="48">
        <f t="shared" si="36"/>
        <v>0</v>
      </c>
      <c r="M164" s="108"/>
      <c r="N164" s="108"/>
      <c r="O164" s="108"/>
      <c r="P164" s="48">
        <f t="shared" si="36"/>
        <v>0</v>
      </c>
      <c r="Q164" s="48">
        <f t="shared" si="36"/>
        <v>350</v>
      </c>
      <c r="R164" s="48">
        <f t="shared" si="36"/>
        <v>0</v>
      </c>
      <c r="S164" s="48">
        <f t="shared" si="36"/>
        <v>2.61</v>
      </c>
      <c r="T164" s="48">
        <f t="shared" si="36"/>
        <v>1071.5</v>
      </c>
      <c r="U164" s="48">
        <f t="shared" si="36"/>
        <v>420</v>
      </c>
      <c r="V164" s="7">
        <f t="shared" si="36"/>
        <v>1040</v>
      </c>
      <c r="W164" s="7">
        <f t="shared" si="36"/>
        <v>0</v>
      </c>
      <c r="X164" s="7">
        <f t="shared" si="36"/>
        <v>0</v>
      </c>
      <c r="Y164" s="7">
        <f t="shared" si="36"/>
        <v>0</v>
      </c>
      <c r="Z164" s="7">
        <f t="shared" si="36"/>
        <v>0</v>
      </c>
      <c r="AA164" s="7">
        <f t="shared" si="36"/>
        <v>0</v>
      </c>
      <c r="AB164" s="7">
        <f t="shared" si="36"/>
        <v>0</v>
      </c>
      <c r="AC164" s="7">
        <f t="shared" si="36"/>
        <v>0</v>
      </c>
    </row>
    <row r="165" spans="1:29" x14ac:dyDescent="0.2">
      <c r="A165" s="25" t="s">
        <v>153</v>
      </c>
      <c r="B165" s="71">
        <f>B17+B46+B64+B78+B87+B102+B133+B139+B164</f>
        <v>199</v>
      </c>
      <c r="C165" s="97"/>
      <c r="D165" s="50">
        <f>SUM(D164,D139,D133,D102,D87,D78,D64,D46,D17)</f>
        <v>42386.194200000005</v>
      </c>
      <c r="E165" s="50">
        <f t="shared" ref="E165:AC165" si="37">SUM(E164,E139,E133,E102,E87,E78,E64,E46,E17)</f>
        <v>6050</v>
      </c>
      <c r="F165" s="50">
        <f t="shared" si="37"/>
        <v>4265</v>
      </c>
      <c r="G165" s="50">
        <f t="shared" si="37"/>
        <v>103.06800000000001</v>
      </c>
      <c r="H165" s="50">
        <f t="shared" si="37"/>
        <v>3598.1863999999996</v>
      </c>
      <c r="I165" s="50">
        <f t="shared" si="37"/>
        <v>4381.0698000000002</v>
      </c>
      <c r="J165" s="50">
        <f t="shared" si="37"/>
        <v>238.4</v>
      </c>
      <c r="K165" s="50">
        <f t="shared" si="37"/>
        <v>0</v>
      </c>
      <c r="L165" s="50">
        <f t="shared" si="37"/>
        <v>554.79999999999995</v>
      </c>
      <c r="M165" s="110"/>
      <c r="N165" s="110"/>
      <c r="O165" s="110"/>
      <c r="P165" s="50">
        <f t="shared" si="37"/>
        <v>1259.1399999999999</v>
      </c>
      <c r="Q165" s="50">
        <f t="shared" si="37"/>
        <v>1548.71</v>
      </c>
      <c r="R165" s="50">
        <f t="shared" si="37"/>
        <v>90</v>
      </c>
      <c r="S165" s="50">
        <f t="shared" si="37"/>
        <v>435.11</v>
      </c>
      <c r="T165" s="50">
        <f t="shared" si="37"/>
        <v>5409.55</v>
      </c>
      <c r="U165" s="50">
        <f t="shared" si="37"/>
        <v>3790.4</v>
      </c>
      <c r="V165" s="50">
        <f t="shared" si="37"/>
        <v>4400</v>
      </c>
      <c r="W165" s="50">
        <f t="shared" si="37"/>
        <v>0</v>
      </c>
      <c r="X165" s="50">
        <f t="shared" si="37"/>
        <v>0</v>
      </c>
      <c r="Y165" s="50">
        <f t="shared" si="37"/>
        <v>0</v>
      </c>
      <c r="Z165" s="50">
        <f t="shared" si="37"/>
        <v>0</v>
      </c>
      <c r="AA165" s="50">
        <f t="shared" si="37"/>
        <v>0</v>
      </c>
      <c r="AB165" s="50">
        <f t="shared" si="37"/>
        <v>0</v>
      </c>
      <c r="AC165" s="50">
        <f t="shared" si="37"/>
        <v>0</v>
      </c>
    </row>
    <row r="166" spans="1:29" x14ac:dyDescent="0.2">
      <c r="E166">
        <f>E165/155</f>
        <v>39.032258064516128</v>
      </c>
      <c r="F166">
        <f t="shared" ref="F166:U166" si="38">F165/155</f>
        <v>27.516129032258064</v>
      </c>
      <c r="G166">
        <f t="shared" si="38"/>
        <v>0.66495483870967753</v>
      </c>
      <c r="H166">
        <f t="shared" si="38"/>
        <v>23.214105806451609</v>
      </c>
      <c r="I166">
        <f t="shared" si="38"/>
        <v>28.264966451612903</v>
      </c>
      <c r="J166">
        <f t="shared" si="38"/>
        <v>1.5380645161290323</v>
      </c>
      <c r="K166">
        <f t="shared" si="38"/>
        <v>0</v>
      </c>
      <c r="L166">
        <f t="shared" si="38"/>
        <v>3.5793548387096772</v>
      </c>
      <c r="P166">
        <f t="shared" si="38"/>
        <v>8.1234838709677408</v>
      </c>
      <c r="Q166">
        <f t="shared" si="38"/>
        <v>9.9916774193548381</v>
      </c>
      <c r="R166">
        <f t="shared" si="38"/>
        <v>0.58064516129032262</v>
      </c>
      <c r="S166">
        <f t="shared" si="38"/>
        <v>2.8071612903225809</v>
      </c>
      <c r="T166">
        <f t="shared" si="38"/>
        <v>34.90032258064516</v>
      </c>
      <c r="U166">
        <f t="shared" si="38"/>
        <v>24.454193548387096</v>
      </c>
    </row>
    <row r="167" spans="1:29" x14ac:dyDescent="0.2">
      <c r="D167">
        <f>D165/155</f>
        <v>273.45931741935487</v>
      </c>
    </row>
    <row r="168" spans="1:29" x14ac:dyDescent="0.2">
      <c r="E168" t="s">
        <v>239</v>
      </c>
      <c r="F168" t="s">
        <v>240</v>
      </c>
    </row>
  </sheetData>
  <autoFilter ref="A1:AH168"/>
  <conditionalFormatting sqref="A65:A78 B78:C78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90" zoomScaleNormal="90" workbookViewId="0">
      <pane xSplit="1" ySplit="2" topLeftCell="B130" activePane="bottomRight" state="frozen"/>
      <selection pane="topRight" activeCell="B1" sqref="B1"/>
      <selection pane="bottomLeft" activeCell="A3" sqref="A3"/>
      <selection pane="bottomRight" activeCell="G139" sqref="G139"/>
    </sheetView>
  </sheetViews>
  <sheetFormatPr defaultRowHeight="15" x14ac:dyDescent="0.25"/>
  <cols>
    <col min="1" max="1" width="23.5" style="2" customWidth="1"/>
    <col min="2" max="3" width="12.875" style="2" customWidth="1"/>
    <col min="4" max="4" width="13.25" style="2" customWidth="1"/>
    <col min="5" max="5" width="10.5" style="2" customWidth="1"/>
    <col min="6" max="7" width="12" style="2" customWidth="1"/>
    <col min="8" max="8" width="11.875" style="2" customWidth="1"/>
    <col min="9" max="9" width="11.5" style="2" customWidth="1"/>
    <col min="10" max="10" width="13" style="2" customWidth="1"/>
    <col min="11" max="11" width="13.625" style="2" customWidth="1"/>
    <col min="12" max="12" width="17.5" style="2" customWidth="1"/>
    <col min="13" max="13" width="13.625" style="2" customWidth="1"/>
    <col min="15" max="15" width="9.75" bestFit="1" customWidth="1"/>
  </cols>
  <sheetData>
    <row r="1" spans="1:13" ht="42.75" customHeight="1" x14ac:dyDescent="0.2">
      <c r="A1" s="151" t="s">
        <v>0</v>
      </c>
      <c r="B1" s="156" t="s">
        <v>170</v>
      </c>
      <c r="C1" s="93" t="s">
        <v>247</v>
      </c>
      <c r="D1" s="153" t="s">
        <v>162</v>
      </c>
      <c r="E1" s="154"/>
      <c r="F1" s="155"/>
      <c r="G1" s="157" t="s">
        <v>238</v>
      </c>
      <c r="H1" s="147" t="s">
        <v>227</v>
      </c>
      <c r="I1" s="147" t="s">
        <v>163</v>
      </c>
      <c r="J1" s="147" t="s">
        <v>164</v>
      </c>
      <c r="K1" s="147" t="s">
        <v>165</v>
      </c>
      <c r="L1" s="147" t="s">
        <v>226</v>
      </c>
      <c r="M1" s="149" t="s">
        <v>155</v>
      </c>
    </row>
    <row r="2" spans="1:13" ht="45" customHeight="1" x14ac:dyDescent="0.2">
      <c r="A2" s="152"/>
      <c r="B2" s="152"/>
      <c r="C2" s="92"/>
      <c r="D2" s="75" t="s">
        <v>207</v>
      </c>
      <c r="E2" s="75" t="s">
        <v>208</v>
      </c>
      <c r="F2" s="75" t="s">
        <v>153</v>
      </c>
      <c r="G2" s="148"/>
      <c r="H2" s="148"/>
      <c r="I2" s="148"/>
      <c r="J2" s="148"/>
      <c r="K2" s="148"/>
      <c r="L2" s="148"/>
      <c r="M2" s="150"/>
    </row>
    <row r="3" spans="1:13" x14ac:dyDescent="0.25">
      <c r="A3" s="20" t="s">
        <v>1</v>
      </c>
      <c r="B3" s="69">
        <f>'Свод 2023'!B10</f>
        <v>1</v>
      </c>
      <c r="C3" s="94">
        <v>20</v>
      </c>
      <c r="D3" s="78"/>
      <c r="E3" s="18">
        <v>1</v>
      </c>
      <c r="F3" s="18">
        <f>D3*E3</f>
        <v>0</v>
      </c>
      <c r="G3" s="12">
        <f>C3*1.5</f>
        <v>30</v>
      </c>
      <c r="H3" s="18">
        <f>ROUND(B3*40,3)</f>
        <v>40</v>
      </c>
      <c r="I3" s="18">
        <v>10</v>
      </c>
      <c r="J3" s="18">
        <v>4</v>
      </c>
      <c r="K3" s="18">
        <v>20</v>
      </c>
      <c r="L3" s="18">
        <v>6</v>
      </c>
      <c r="M3" s="39">
        <f>SUM(F3:L3)</f>
        <v>110</v>
      </c>
    </row>
    <row r="4" spans="1:13" x14ac:dyDescent="0.25">
      <c r="A4" s="20" t="s">
        <v>2</v>
      </c>
      <c r="B4" s="69">
        <f>'Свод 2023'!B11</f>
        <v>1</v>
      </c>
      <c r="C4" s="94">
        <v>26</v>
      </c>
      <c r="D4" s="78"/>
      <c r="E4" s="18">
        <v>1</v>
      </c>
      <c r="F4" s="18">
        <f t="shared" ref="F4:F17" si="0">D4*E4</f>
        <v>0</v>
      </c>
      <c r="G4" s="12">
        <f t="shared" ref="G4:G67" si="1">C4*1.5</f>
        <v>39</v>
      </c>
      <c r="H4" s="18">
        <f t="shared" ref="H4:H17" si="2">ROUND(B4*40,3)</f>
        <v>40</v>
      </c>
      <c r="I4" s="18">
        <v>10</v>
      </c>
      <c r="J4" s="18">
        <v>4</v>
      </c>
      <c r="K4" s="18">
        <v>20</v>
      </c>
      <c r="L4" s="18">
        <v>6</v>
      </c>
      <c r="M4" s="39">
        <f t="shared" ref="M4:M67" si="3">SUM(F4:L4)</f>
        <v>119</v>
      </c>
    </row>
    <row r="5" spans="1:13" x14ac:dyDescent="0.25">
      <c r="A5" s="20" t="s">
        <v>3</v>
      </c>
      <c r="B5" s="69">
        <f>'Свод 2023'!B12</f>
        <v>2</v>
      </c>
      <c r="C5" s="94">
        <v>63</v>
      </c>
      <c r="D5" s="78"/>
      <c r="E5" s="18">
        <v>1</v>
      </c>
      <c r="F5" s="18">
        <f t="shared" si="0"/>
        <v>0</v>
      </c>
      <c r="G5" s="12">
        <f t="shared" si="1"/>
        <v>94.5</v>
      </c>
      <c r="H5" s="18">
        <f t="shared" si="2"/>
        <v>80</v>
      </c>
      <c r="I5" s="18">
        <v>10</v>
      </c>
      <c r="J5" s="18">
        <v>4</v>
      </c>
      <c r="K5" s="18">
        <v>20</v>
      </c>
      <c r="L5" s="18">
        <v>6</v>
      </c>
      <c r="M5" s="39">
        <f t="shared" si="3"/>
        <v>214.5</v>
      </c>
    </row>
    <row r="6" spans="1:13" x14ac:dyDescent="0.25">
      <c r="A6" s="20" t="s">
        <v>4</v>
      </c>
      <c r="B6" s="69">
        <f>'Свод 2023'!B13</f>
        <v>1</v>
      </c>
      <c r="C6" s="94">
        <v>30</v>
      </c>
      <c r="D6" s="78"/>
      <c r="E6" s="18">
        <v>1</v>
      </c>
      <c r="F6" s="18">
        <f t="shared" si="0"/>
        <v>0</v>
      </c>
      <c r="G6" s="12">
        <f t="shared" si="1"/>
        <v>45</v>
      </c>
      <c r="H6" s="18">
        <f t="shared" si="2"/>
        <v>40</v>
      </c>
      <c r="I6" s="18">
        <v>10</v>
      </c>
      <c r="J6" s="18">
        <v>4</v>
      </c>
      <c r="K6" s="18">
        <v>20</v>
      </c>
      <c r="L6" s="18">
        <v>6</v>
      </c>
      <c r="M6" s="39">
        <f t="shared" si="3"/>
        <v>125</v>
      </c>
    </row>
    <row r="7" spans="1:13" x14ac:dyDescent="0.25">
      <c r="A7" s="20" t="s">
        <v>5</v>
      </c>
      <c r="B7" s="69">
        <f>'Свод 2023'!B14</f>
        <v>1</v>
      </c>
      <c r="C7" s="94">
        <v>49</v>
      </c>
      <c r="D7" s="78"/>
      <c r="E7" s="18">
        <v>1</v>
      </c>
      <c r="F7" s="18">
        <f t="shared" si="0"/>
        <v>0</v>
      </c>
      <c r="G7" s="12">
        <f t="shared" si="1"/>
        <v>73.5</v>
      </c>
      <c r="H7" s="18">
        <f t="shared" si="2"/>
        <v>40</v>
      </c>
      <c r="I7" s="18">
        <v>10</v>
      </c>
      <c r="J7" s="18">
        <v>4</v>
      </c>
      <c r="K7" s="18">
        <v>20</v>
      </c>
      <c r="L7" s="18">
        <v>6</v>
      </c>
      <c r="M7" s="39">
        <f t="shared" si="3"/>
        <v>153.5</v>
      </c>
    </row>
    <row r="8" spans="1:13" x14ac:dyDescent="0.25">
      <c r="A8" s="20" t="s">
        <v>6</v>
      </c>
      <c r="B8" s="69">
        <f>'Свод 2023'!B15</f>
        <v>2</v>
      </c>
      <c r="C8" s="94">
        <v>19</v>
      </c>
      <c r="D8" s="78"/>
      <c r="E8" s="18">
        <v>1</v>
      </c>
      <c r="F8" s="18">
        <f t="shared" si="0"/>
        <v>0</v>
      </c>
      <c r="G8" s="12">
        <f t="shared" si="1"/>
        <v>28.5</v>
      </c>
      <c r="H8" s="18">
        <f t="shared" si="2"/>
        <v>80</v>
      </c>
      <c r="I8" s="18">
        <v>10</v>
      </c>
      <c r="J8" s="18">
        <v>4</v>
      </c>
      <c r="K8" s="18">
        <v>20</v>
      </c>
      <c r="L8" s="18">
        <v>6</v>
      </c>
      <c r="M8" s="39">
        <f t="shared" si="3"/>
        <v>148.5</v>
      </c>
    </row>
    <row r="9" spans="1:13" x14ac:dyDescent="0.25">
      <c r="A9" s="20" t="s">
        <v>7</v>
      </c>
      <c r="B9" s="69">
        <f>'Свод 2023'!B16</f>
        <v>1</v>
      </c>
      <c r="C9" s="94">
        <v>39</v>
      </c>
      <c r="D9" s="78"/>
      <c r="E9" s="18">
        <v>1</v>
      </c>
      <c r="F9" s="18">
        <f t="shared" si="0"/>
        <v>0</v>
      </c>
      <c r="G9" s="12">
        <f t="shared" si="1"/>
        <v>58.5</v>
      </c>
      <c r="H9" s="18">
        <f t="shared" si="2"/>
        <v>40</v>
      </c>
      <c r="I9" s="18">
        <v>10</v>
      </c>
      <c r="J9" s="18">
        <v>4</v>
      </c>
      <c r="K9" s="18">
        <v>20</v>
      </c>
      <c r="L9" s="18">
        <v>6</v>
      </c>
      <c r="M9" s="39">
        <f t="shared" si="3"/>
        <v>138.5</v>
      </c>
    </row>
    <row r="10" spans="1:13" x14ac:dyDescent="0.25">
      <c r="A10" s="20" t="s">
        <v>8</v>
      </c>
      <c r="B10" s="69">
        <f>'Свод 2023'!B17</f>
        <v>1</v>
      </c>
      <c r="C10" s="94">
        <v>47</v>
      </c>
      <c r="D10" s="78"/>
      <c r="E10" s="18">
        <v>1</v>
      </c>
      <c r="F10" s="18">
        <f t="shared" si="0"/>
        <v>0</v>
      </c>
      <c r="G10" s="12">
        <f t="shared" si="1"/>
        <v>70.5</v>
      </c>
      <c r="H10" s="18">
        <f t="shared" si="2"/>
        <v>40</v>
      </c>
      <c r="I10" s="18">
        <v>10</v>
      </c>
      <c r="J10" s="18">
        <v>4</v>
      </c>
      <c r="K10" s="18">
        <v>20</v>
      </c>
      <c r="L10" s="18">
        <v>6</v>
      </c>
      <c r="M10" s="39">
        <f t="shared" si="3"/>
        <v>150.5</v>
      </c>
    </row>
    <row r="11" spans="1:13" x14ac:dyDescent="0.25">
      <c r="A11" s="20" t="s">
        <v>9</v>
      </c>
      <c r="B11" s="69">
        <f>'Свод 2023'!B18</f>
        <v>1</v>
      </c>
      <c r="C11" s="94">
        <v>42</v>
      </c>
      <c r="D11" s="78"/>
      <c r="E11" s="18">
        <v>1</v>
      </c>
      <c r="F11" s="18">
        <f t="shared" si="0"/>
        <v>0</v>
      </c>
      <c r="G11" s="12">
        <f t="shared" si="1"/>
        <v>63</v>
      </c>
      <c r="H11" s="18">
        <f t="shared" si="2"/>
        <v>40</v>
      </c>
      <c r="I11" s="18">
        <v>10</v>
      </c>
      <c r="J11" s="18">
        <v>4</v>
      </c>
      <c r="K11" s="18">
        <v>20</v>
      </c>
      <c r="L11" s="18">
        <v>6</v>
      </c>
      <c r="M11" s="39">
        <f t="shared" si="3"/>
        <v>143</v>
      </c>
    </row>
    <row r="12" spans="1:13" x14ac:dyDescent="0.25">
      <c r="A12" s="20" t="s">
        <v>10</v>
      </c>
      <c r="B12" s="69">
        <f>'Свод 2023'!B19</f>
        <v>1</v>
      </c>
      <c r="C12" s="94">
        <v>45</v>
      </c>
      <c r="D12" s="78"/>
      <c r="E12" s="18">
        <v>1</v>
      </c>
      <c r="F12" s="18">
        <f t="shared" si="0"/>
        <v>0</v>
      </c>
      <c r="G12" s="12">
        <f t="shared" si="1"/>
        <v>67.5</v>
      </c>
      <c r="H12" s="18">
        <f t="shared" si="2"/>
        <v>40</v>
      </c>
      <c r="I12" s="18">
        <v>10</v>
      </c>
      <c r="J12" s="18">
        <v>4</v>
      </c>
      <c r="K12" s="18">
        <v>20</v>
      </c>
      <c r="L12" s="18">
        <v>6</v>
      </c>
      <c r="M12" s="39">
        <f t="shared" si="3"/>
        <v>147.5</v>
      </c>
    </row>
    <row r="13" spans="1:13" x14ac:dyDescent="0.25">
      <c r="A13" s="20" t="s">
        <v>11</v>
      </c>
      <c r="B13" s="69">
        <f>'Свод 2023'!B20</f>
        <v>1</v>
      </c>
      <c r="C13" s="94">
        <v>64</v>
      </c>
      <c r="D13" s="78"/>
      <c r="E13" s="18">
        <v>1</v>
      </c>
      <c r="F13" s="18">
        <f t="shared" si="0"/>
        <v>0</v>
      </c>
      <c r="G13" s="12">
        <f t="shared" si="1"/>
        <v>96</v>
      </c>
      <c r="H13" s="18">
        <f t="shared" si="2"/>
        <v>40</v>
      </c>
      <c r="I13" s="18">
        <v>10</v>
      </c>
      <c r="J13" s="18">
        <v>4</v>
      </c>
      <c r="K13" s="18">
        <v>20</v>
      </c>
      <c r="L13" s="18">
        <v>6</v>
      </c>
      <c r="M13" s="39">
        <f t="shared" si="3"/>
        <v>176</v>
      </c>
    </row>
    <row r="14" spans="1:13" x14ac:dyDescent="0.25">
      <c r="A14" s="20" t="s">
        <v>12</v>
      </c>
      <c r="B14" s="69">
        <f>'Свод 2023'!B21</f>
        <v>1</v>
      </c>
      <c r="C14" s="94">
        <v>28</v>
      </c>
      <c r="D14" s="78"/>
      <c r="E14" s="18">
        <v>1</v>
      </c>
      <c r="F14" s="18">
        <f t="shared" si="0"/>
        <v>0</v>
      </c>
      <c r="G14" s="12">
        <f t="shared" si="1"/>
        <v>42</v>
      </c>
      <c r="H14" s="18">
        <f t="shared" si="2"/>
        <v>40</v>
      </c>
      <c r="I14" s="18">
        <v>10</v>
      </c>
      <c r="J14" s="18">
        <v>4</v>
      </c>
      <c r="K14" s="18">
        <v>20</v>
      </c>
      <c r="L14" s="18">
        <v>6</v>
      </c>
      <c r="M14" s="39">
        <f t="shared" si="3"/>
        <v>122</v>
      </c>
    </row>
    <row r="15" spans="1:13" x14ac:dyDescent="0.25">
      <c r="A15" s="20" t="s">
        <v>13</v>
      </c>
      <c r="B15" s="69">
        <f>'Свод 2023'!B22</f>
        <v>1</v>
      </c>
      <c r="C15" s="94">
        <v>43</v>
      </c>
      <c r="D15" s="78"/>
      <c r="E15" s="18">
        <v>1</v>
      </c>
      <c r="F15" s="18">
        <f t="shared" si="0"/>
        <v>0</v>
      </c>
      <c r="G15" s="12">
        <f t="shared" si="1"/>
        <v>64.5</v>
      </c>
      <c r="H15" s="18">
        <f t="shared" si="2"/>
        <v>40</v>
      </c>
      <c r="I15" s="18">
        <v>10</v>
      </c>
      <c r="J15" s="18">
        <v>4</v>
      </c>
      <c r="K15" s="18">
        <v>20</v>
      </c>
      <c r="L15" s="18">
        <v>6</v>
      </c>
      <c r="M15" s="39">
        <f t="shared" si="3"/>
        <v>144.5</v>
      </c>
    </row>
    <row r="16" spans="1:13" x14ac:dyDescent="0.25">
      <c r="A16" s="20" t="s">
        <v>14</v>
      </c>
      <c r="B16" s="69">
        <f>'Свод 2023'!B23</f>
        <v>2</v>
      </c>
      <c r="C16" s="94">
        <v>46</v>
      </c>
      <c r="D16" s="78"/>
      <c r="E16" s="18">
        <v>1</v>
      </c>
      <c r="F16" s="18">
        <f t="shared" si="0"/>
        <v>0</v>
      </c>
      <c r="G16" s="12">
        <f t="shared" si="1"/>
        <v>69</v>
      </c>
      <c r="H16" s="18">
        <f t="shared" si="2"/>
        <v>80</v>
      </c>
      <c r="I16" s="18">
        <v>10</v>
      </c>
      <c r="J16" s="18">
        <v>4</v>
      </c>
      <c r="K16" s="18">
        <v>20</v>
      </c>
      <c r="L16" s="18">
        <v>6</v>
      </c>
      <c r="M16" s="39">
        <f t="shared" si="3"/>
        <v>189</v>
      </c>
    </row>
    <row r="17" spans="1:13" x14ac:dyDescent="0.25">
      <c r="A17" s="20" t="s">
        <v>15</v>
      </c>
      <c r="B17" s="69">
        <f>'Свод 2023'!B24</f>
        <v>1</v>
      </c>
      <c r="C17" s="94">
        <v>72</v>
      </c>
      <c r="D17" s="78"/>
      <c r="E17" s="18">
        <v>1</v>
      </c>
      <c r="F17" s="18">
        <f t="shared" si="0"/>
        <v>0</v>
      </c>
      <c r="G17" s="12">
        <f t="shared" si="1"/>
        <v>108</v>
      </c>
      <c r="H17" s="18">
        <f t="shared" si="2"/>
        <v>40</v>
      </c>
      <c r="I17" s="18">
        <v>10</v>
      </c>
      <c r="J17" s="18">
        <v>4</v>
      </c>
      <c r="K17" s="18">
        <v>20</v>
      </c>
      <c r="L17" s="18">
        <v>6</v>
      </c>
      <c r="M17" s="39">
        <f t="shared" si="3"/>
        <v>188</v>
      </c>
    </row>
    <row r="18" spans="1:13" ht="14.25" x14ac:dyDescent="0.2">
      <c r="A18" s="23" t="s">
        <v>221</v>
      </c>
      <c r="B18" s="80">
        <f t="shared" ref="B18:E18" si="4">SUM(B3:B17)</f>
        <v>18</v>
      </c>
      <c r="C18" s="80">
        <f t="shared" si="4"/>
        <v>633</v>
      </c>
      <c r="D18" s="80">
        <f t="shared" si="4"/>
        <v>0</v>
      </c>
      <c r="E18" s="39">
        <f t="shared" si="4"/>
        <v>15</v>
      </c>
      <c r="F18" s="39">
        <f>SUM(F3:F17)</f>
        <v>0</v>
      </c>
      <c r="G18" s="39">
        <f t="shared" ref="G18:M18" si="5">SUM(G3:G17)</f>
        <v>949.5</v>
      </c>
      <c r="H18" s="39">
        <f t="shared" si="5"/>
        <v>720</v>
      </c>
      <c r="I18" s="39">
        <f t="shared" si="5"/>
        <v>150</v>
      </c>
      <c r="J18" s="39">
        <f t="shared" si="5"/>
        <v>60</v>
      </c>
      <c r="K18" s="39">
        <f t="shared" si="5"/>
        <v>300</v>
      </c>
      <c r="L18" s="39">
        <f t="shared" si="5"/>
        <v>90</v>
      </c>
      <c r="M18" s="39">
        <f t="shared" si="5"/>
        <v>2269.5</v>
      </c>
    </row>
    <row r="19" spans="1:13" x14ac:dyDescent="0.25">
      <c r="A19" s="20" t="s">
        <v>16</v>
      </c>
      <c r="B19" s="69">
        <f>'Свод 2023'!B26</f>
        <v>1</v>
      </c>
      <c r="C19" s="94">
        <v>66</v>
      </c>
      <c r="D19" s="78"/>
      <c r="E19" s="18">
        <v>1</v>
      </c>
      <c r="F19" s="18">
        <f t="shared" ref="F19" si="6">D19*E19</f>
        <v>0</v>
      </c>
      <c r="G19" s="12">
        <f t="shared" si="1"/>
        <v>99</v>
      </c>
      <c r="H19" s="18">
        <f t="shared" ref="H19:H46" si="7">ROUND(B19*40,3)</f>
        <v>40</v>
      </c>
      <c r="I19" s="18">
        <v>10</v>
      </c>
      <c r="J19" s="18">
        <v>4</v>
      </c>
      <c r="K19" s="18">
        <v>20</v>
      </c>
      <c r="L19" s="18">
        <v>6</v>
      </c>
      <c r="M19" s="39">
        <f t="shared" si="3"/>
        <v>179</v>
      </c>
    </row>
    <row r="20" spans="1:13" x14ac:dyDescent="0.25">
      <c r="A20" s="20" t="s">
        <v>17</v>
      </c>
      <c r="B20" s="69">
        <f>'Свод 2023'!B27</f>
        <v>1</v>
      </c>
      <c r="C20" s="94">
        <v>0</v>
      </c>
      <c r="D20" s="78"/>
      <c r="E20" s="18">
        <v>1</v>
      </c>
      <c r="F20" s="18">
        <f t="shared" ref="F20:F46" si="8">D20*E20</f>
        <v>0</v>
      </c>
      <c r="G20" s="12">
        <f t="shared" si="1"/>
        <v>0</v>
      </c>
      <c r="H20" s="18"/>
      <c r="I20" s="18"/>
      <c r="J20" s="18"/>
      <c r="K20" s="18"/>
      <c r="L20" s="18"/>
      <c r="M20" s="39"/>
    </row>
    <row r="21" spans="1:13" x14ac:dyDescent="0.25">
      <c r="A21" s="20" t="s">
        <v>18</v>
      </c>
      <c r="B21" s="69">
        <f>'Свод 2023'!B28</f>
        <v>1</v>
      </c>
      <c r="C21" s="94">
        <v>53.8</v>
      </c>
      <c r="D21" s="78"/>
      <c r="E21" s="18">
        <v>1</v>
      </c>
      <c r="F21" s="18">
        <f t="shared" si="8"/>
        <v>0</v>
      </c>
      <c r="G21" s="12">
        <f t="shared" si="1"/>
        <v>80.699999999999989</v>
      </c>
      <c r="H21" s="18">
        <f t="shared" si="7"/>
        <v>40</v>
      </c>
      <c r="I21" s="18">
        <v>10</v>
      </c>
      <c r="J21" s="18">
        <v>4</v>
      </c>
      <c r="K21" s="18">
        <v>20</v>
      </c>
      <c r="L21" s="18">
        <v>6</v>
      </c>
      <c r="M21" s="39">
        <f t="shared" si="3"/>
        <v>160.69999999999999</v>
      </c>
    </row>
    <row r="22" spans="1:13" x14ac:dyDescent="0.25">
      <c r="A22" s="20" t="s">
        <v>19</v>
      </c>
      <c r="B22" s="69">
        <f>'Свод 2023'!B29</f>
        <v>2</v>
      </c>
      <c r="C22" s="94">
        <v>55</v>
      </c>
      <c r="D22" s="78"/>
      <c r="E22" s="18">
        <v>1</v>
      </c>
      <c r="F22" s="18">
        <f t="shared" si="8"/>
        <v>0</v>
      </c>
      <c r="G22" s="12">
        <f t="shared" si="1"/>
        <v>82.5</v>
      </c>
      <c r="H22" s="18">
        <f t="shared" si="7"/>
        <v>80</v>
      </c>
      <c r="I22" s="18">
        <v>10</v>
      </c>
      <c r="J22" s="18">
        <v>4</v>
      </c>
      <c r="K22" s="18">
        <v>20</v>
      </c>
      <c r="L22" s="18">
        <v>6</v>
      </c>
      <c r="M22" s="39">
        <f t="shared" si="3"/>
        <v>202.5</v>
      </c>
    </row>
    <row r="23" spans="1:13" x14ac:dyDescent="0.25">
      <c r="A23" s="20" t="s">
        <v>20</v>
      </c>
      <c r="B23" s="69">
        <f>'Свод 2023'!B30</f>
        <v>1</v>
      </c>
      <c r="C23" s="94">
        <v>37</v>
      </c>
      <c r="D23" s="78"/>
      <c r="E23" s="18">
        <v>1</v>
      </c>
      <c r="F23" s="18">
        <f t="shared" si="8"/>
        <v>0</v>
      </c>
      <c r="G23" s="12">
        <f t="shared" si="1"/>
        <v>55.5</v>
      </c>
      <c r="H23" s="18">
        <f t="shared" si="7"/>
        <v>40</v>
      </c>
      <c r="I23" s="18">
        <v>10</v>
      </c>
      <c r="J23" s="18">
        <v>4</v>
      </c>
      <c r="K23" s="18">
        <v>20</v>
      </c>
      <c r="L23" s="18">
        <v>6</v>
      </c>
      <c r="M23" s="39">
        <f t="shared" si="3"/>
        <v>135.5</v>
      </c>
    </row>
    <row r="24" spans="1:13" x14ac:dyDescent="0.25">
      <c r="A24" s="20" t="s">
        <v>21</v>
      </c>
      <c r="B24" s="69">
        <f>'Свод 2023'!B31</f>
        <v>1</v>
      </c>
      <c r="C24" s="94">
        <v>63</v>
      </c>
      <c r="D24" s="78"/>
      <c r="E24" s="18">
        <v>1</v>
      </c>
      <c r="F24" s="18">
        <f t="shared" si="8"/>
        <v>0</v>
      </c>
      <c r="G24" s="12">
        <f t="shared" si="1"/>
        <v>94.5</v>
      </c>
      <c r="H24" s="18">
        <f t="shared" si="7"/>
        <v>40</v>
      </c>
      <c r="I24" s="18">
        <v>10</v>
      </c>
      <c r="J24" s="18">
        <v>4</v>
      </c>
      <c r="K24" s="18">
        <v>20</v>
      </c>
      <c r="L24" s="18">
        <v>6</v>
      </c>
      <c r="M24" s="39">
        <f t="shared" si="3"/>
        <v>174.5</v>
      </c>
    </row>
    <row r="25" spans="1:13" x14ac:dyDescent="0.25">
      <c r="A25" s="20" t="s">
        <v>22</v>
      </c>
      <c r="B25" s="69">
        <f>'Свод 2023'!B32</f>
        <v>1</v>
      </c>
      <c r="C25" s="94">
        <v>56</v>
      </c>
      <c r="D25" s="78"/>
      <c r="E25" s="18">
        <v>1</v>
      </c>
      <c r="F25" s="18">
        <f t="shared" si="8"/>
        <v>0</v>
      </c>
      <c r="G25" s="12">
        <f t="shared" si="1"/>
        <v>84</v>
      </c>
      <c r="H25" s="18">
        <f t="shared" si="7"/>
        <v>40</v>
      </c>
      <c r="I25" s="18">
        <v>10</v>
      </c>
      <c r="J25" s="18">
        <v>4</v>
      </c>
      <c r="K25" s="18">
        <v>20</v>
      </c>
      <c r="L25" s="18">
        <v>6</v>
      </c>
      <c r="M25" s="39">
        <f t="shared" si="3"/>
        <v>164</v>
      </c>
    </row>
    <row r="26" spans="1:13" x14ac:dyDescent="0.25">
      <c r="A26" s="20" t="s">
        <v>23</v>
      </c>
      <c r="B26" s="69">
        <f>'Свод 2023'!B33</f>
        <v>1</v>
      </c>
      <c r="C26" s="94">
        <v>69</v>
      </c>
      <c r="D26" s="78"/>
      <c r="E26" s="18">
        <v>1</v>
      </c>
      <c r="F26" s="18">
        <f t="shared" si="8"/>
        <v>0</v>
      </c>
      <c r="G26" s="12">
        <f t="shared" si="1"/>
        <v>103.5</v>
      </c>
      <c r="H26" s="18">
        <f t="shared" si="7"/>
        <v>40</v>
      </c>
      <c r="I26" s="18">
        <v>10</v>
      </c>
      <c r="J26" s="18">
        <v>4</v>
      </c>
      <c r="K26" s="18">
        <v>20</v>
      </c>
      <c r="L26" s="18">
        <v>6</v>
      </c>
      <c r="M26" s="39">
        <f t="shared" si="3"/>
        <v>183.5</v>
      </c>
    </row>
    <row r="27" spans="1:13" x14ac:dyDescent="0.25">
      <c r="A27" s="20" t="s">
        <v>24</v>
      </c>
      <c r="B27" s="69">
        <f>'Свод 2023'!B34</f>
        <v>1</v>
      </c>
      <c r="C27" s="94">
        <v>45</v>
      </c>
      <c r="D27" s="78"/>
      <c r="E27" s="18">
        <v>1</v>
      </c>
      <c r="F27" s="18">
        <f t="shared" si="8"/>
        <v>0</v>
      </c>
      <c r="G27" s="12">
        <f t="shared" si="1"/>
        <v>67.5</v>
      </c>
      <c r="H27" s="18">
        <f t="shared" si="7"/>
        <v>40</v>
      </c>
      <c r="I27" s="18">
        <v>10</v>
      </c>
      <c r="J27" s="18">
        <v>4</v>
      </c>
      <c r="K27" s="18">
        <v>20</v>
      </c>
      <c r="L27" s="18">
        <v>6</v>
      </c>
      <c r="M27" s="39">
        <f t="shared" si="3"/>
        <v>147.5</v>
      </c>
    </row>
    <row r="28" spans="1:13" x14ac:dyDescent="0.25">
      <c r="A28" s="20" t="s">
        <v>25</v>
      </c>
      <c r="B28" s="69">
        <f>'Свод 2023'!B35</f>
        <v>1</v>
      </c>
      <c r="C28" s="94">
        <v>44</v>
      </c>
      <c r="D28" s="78"/>
      <c r="E28" s="18">
        <v>1</v>
      </c>
      <c r="F28" s="18">
        <f t="shared" si="8"/>
        <v>0</v>
      </c>
      <c r="G28" s="12">
        <f t="shared" si="1"/>
        <v>66</v>
      </c>
      <c r="H28" s="18">
        <f>ROUND(B28*40,3)</f>
        <v>40</v>
      </c>
      <c r="I28" s="18">
        <v>10</v>
      </c>
      <c r="J28" s="18">
        <v>4</v>
      </c>
      <c r="K28" s="18">
        <v>20</v>
      </c>
      <c r="L28" s="18">
        <v>6</v>
      </c>
      <c r="M28" s="39">
        <f t="shared" si="3"/>
        <v>146</v>
      </c>
    </row>
    <row r="29" spans="1:13" x14ac:dyDescent="0.25">
      <c r="A29" s="20" t="s">
        <v>26</v>
      </c>
      <c r="B29" s="69">
        <f>'Свод 2023'!B36</f>
        <v>1</v>
      </c>
      <c r="C29" s="94">
        <v>50</v>
      </c>
      <c r="D29" s="78"/>
      <c r="E29" s="18">
        <v>1</v>
      </c>
      <c r="F29" s="18">
        <f t="shared" si="8"/>
        <v>0</v>
      </c>
      <c r="G29" s="12">
        <f t="shared" si="1"/>
        <v>75</v>
      </c>
      <c r="H29" s="18">
        <f t="shared" si="7"/>
        <v>40</v>
      </c>
      <c r="I29" s="18">
        <v>10</v>
      </c>
      <c r="J29" s="18">
        <v>4</v>
      </c>
      <c r="K29" s="18">
        <v>20</v>
      </c>
      <c r="L29" s="18">
        <v>6</v>
      </c>
      <c r="M29" s="39">
        <f t="shared" si="3"/>
        <v>155</v>
      </c>
    </row>
    <row r="30" spans="1:13" x14ac:dyDescent="0.25">
      <c r="A30" s="20" t="s">
        <v>27</v>
      </c>
      <c r="B30" s="69">
        <f>'Свод 2023'!B37</f>
        <v>2</v>
      </c>
      <c r="C30" s="94">
        <v>72</v>
      </c>
      <c r="D30" s="78"/>
      <c r="E30" s="18">
        <v>1</v>
      </c>
      <c r="F30" s="18">
        <f t="shared" si="8"/>
        <v>0</v>
      </c>
      <c r="G30" s="12">
        <f t="shared" si="1"/>
        <v>108</v>
      </c>
      <c r="H30" s="18">
        <f t="shared" si="7"/>
        <v>80</v>
      </c>
      <c r="I30" s="18">
        <v>10</v>
      </c>
      <c r="J30" s="18">
        <v>4</v>
      </c>
      <c r="K30" s="18">
        <v>20</v>
      </c>
      <c r="L30" s="18">
        <v>6</v>
      </c>
      <c r="M30" s="39">
        <f t="shared" si="3"/>
        <v>228</v>
      </c>
    </row>
    <row r="31" spans="1:13" x14ac:dyDescent="0.25">
      <c r="A31" s="20" t="s">
        <v>28</v>
      </c>
      <c r="B31" s="69">
        <f>'Свод 2023'!B38</f>
        <v>2</v>
      </c>
      <c r="C31" s="94">
        <v>78</v>
      </c>
      <c r="D31" s="78"/>
      <c r="E31" s="18">
        <v>1</v>
      </c>
      <c r="F31" s="18">
        <f t="shared" si="8"/>
        <v>0</v>
      </c>
      <c r="G31" s="12">
        <f t="shared" si="1"/>
        <v>117</v>
      </c>
      <c r="H31" s="18">
        <f t="shared" si="7"/>
        <v>80</v>
      </c>
      <c r="I31" s="18">
        <v>10</v>
      </c>
      <c r="J31" s="18">
        <v>4</v>
      </c>
      <c r="K31" s="18">
        <v>20</v>
      </c>
      <c r="L31" s="18">
        <v>6</v>
      </c>
      <c r="M31" s="39">
        <f t="shared" si="3"/>
        <v>237</v>
      </c>
    </row>
    <row r="32" spans="1:13" x14ac:dyDescent="0.25">
      <c r="A32" s="21" t="s">
        <v>29</v>
      </c>
      <c r="B32" s="69">
        <f>'Свод 2023'!B39</f>
        <v>2</v>
      </c>
      <c r="C32" s="94">
        <v>24</v>
      </c>
      <c r="D32" s="78"/>
      <c r="E32" s="18">
        <v>1</v>
      </c>
      <c r="F32" s="18">
        <f t="shared" si="8"/>
        <v>0</v>
      </c>
      <c r="G32" s="12">
        <f t="shared" si="1"/>
        <v>36</v>
      </c>
      <c r="H32" s="18">
        <f t="shared" si="7"/>
        <v>80</v>
      </c>
      <c r="I32" s="18">
        <v>10</v>
      </c>
      <c r="J32" s="18">
        <v>4</v>
      </c>
      <c r="K32" s="18">
        <v>20</v>
      </c>
      <c r="L32" s="18">
        <v>6</v>
      </c>
      <c r="M32" s="39">
        <f t="shared" si="3"/>
        <v>156</v>
      </c>
    </row>
    <row r="33" spans="1:13" x14ac:dyDescent="0.25">
      <c r="A33" s="20" t="s">
        <v>30</v>
      </c>
      <c r="B33" s="69">
        <f>'Свод 2023'!B40</f>
        <v>1</v>
      </c>
      <c r="C33" s="94">
        <v>35</v>
      </c>
      <c r="D33" s="78"/>
      <c r="E33" s="18">
        <v>1</v>
      </c>
      <c r="F33" s="18">
        <f t="shared" si="8"/>
        <v>0</v>
      </c>
      <c r="G33" s="12">
        <f t="shared" si="1"/>
        <v>52.5</v>
      </c>
      <c r="H33" s="18">
        <f t="shared" si="7"/>
        <v>40</v>
      </c>
      <c r="I33" s="18">
        <v>10</v>
      </c>
      <c r="J33" s="18">
        <v>4</v>
      </c>
      <c r="K33" s="18">
        <v>20</v>
      </c>
      <c r="L33" s="18">
        <v>6</v>
      </c>
      <c r="M33" s="39">
        <f t="shared" si="3"/>
        <v>132.5</v>
      </c>
    </row>
    <row r="34" spans="1:13" x14ac:dyDescent="0.25">
      <c r="A34" s="20" t="s">
        <v>31</v>
      </c>
      <c r="B34" s="69">
        <f>'Свод 2023'!B41</f>
        <v>1</v>
      </c>
      <c r="C34" s="94">
        <v>38</v>
      </c>
      <c r="D34" s="78"/>
      <c r="E34" s="18">
        <v>1</v>
      </c>
      <c r="F34" s="18">
        <f t="shared" si="8"/>
        <v>0</v>
      </c>
      <c r="G34" s="12">
        <f t="shared" si="1"/>
        <v>57</v>
      </c>
      <c r="H34" s="18">
        <f t="shared" si="7"/>
        <v>40</v>
      </c>
      <c r="I34" s="18">
        <v>10</v>
      </c>
      <c r="J34" s="18">
        <v>4</v>
      </c>
      <c r="K34" s="18">
        <v>20</v>
      </c>
      <c r="L34" s="18">
        <v>6</v>
      </c>
      <c r="M34" s="39">
        <f t="shared" si="3"/>
        <v>137</v>
      </c>
    </row>
    <row r="35" spans="1:13" x14ac:dyDescent="0.25">
      <c r="A35" s="20" t="s">
        <v>32</v>
      </c>
      <c r="B35" s="69">
        <f>'Свод 2023'!B42</f>
        <v>1</v>
      </c>
      <c r="C35" s="94">
        <v>29</v>
      </c>
      <c r="D35" s="78"/>
      <c r="E35" s="18">
        <v>1</v>
      </c>
      <c r="F35" s="18">
        <f t="shared" si="8"/>
        <v>0</v>
      </c>
      <c r="G35" s="12">
        <f t="shared" si="1"/>
        <v>43.5</v>
      </c>
      <c r="H35" s="18">
        <f t="shared" si="7"/>
        <v>40</v>
      </c>
      <c r="I35" s="18">
        <v>10</v>
      </c>
      <c r="J35" s="18">
        <v>4</v>
      </c>
      <c r="K35" s="18">
        <v>20</v>
      </c>
      <c r="L35" s="18">
        <v>6</v>
      </c>
      <c r="M35" s="39">
        <f t="shared" si="3"/>
        <v>123.5</v>
      </c>
    </row>
    <row r="36" spans="1:13" x14ac:dyDescent="0.25">
      <c r="A36" s="20" t="s">
        <v>33</v>
      </c>
      <c r="B36" s="69">
        <f>'Свод 2023'!B43</f>
        <v>1</v>
      </c>
      <c r="C36" s="94">
        <v>68</v>
      </c>
      <c r="D36" s="78"/>
      <c r="E36" s="18">
        <v>1</v>
      </c>
      <c r="F36" s="18">
        <f t="shared" si="8"/>
        <v>0</v>
      </c>
      <c r="G36" s="12">
        <f t="shared" si="1"/>
        <v>102</v>
      </c>
      <c r="H36" s="18">
        <f t="shared" si="7"/>
        <v>40</v>
      </c>
      <c r="I36" s="18">
        <v>10</v>
      </c>
      <c r="J36" s="18">
        <v>4</v>
      </c>
      <c r="K36" s="18">
        <v>20</v>
      </c>
      <c r="L36" s="18">
        <v>6</v>
      </c>
      <c r="M36" s="39">
        <f t="shared" si="3"/>
        <v>182</v>
      </c>
    </row>
    <row r="37" spans="1:13" x14ac:dyDescent="0.25">
      <c r="A37" s="21" t="s">
        <v>34</v>
      </c>
      <c r="B37" s="69">
        <f>'Свод 2023'!B44</f>
        <v>1</v>
      </c>
      <c r="C37" s="94">
        <v>58</v>
      </c>
      <c r="D37" s="78"/>
      <c r="E37" s="18">
        <v>1</v>
      </c>
      <c r="F37" s="18">
        <f t="shared" si="8"/>
        <v>0</v>
      </c>
      <c r="G37" s="12">
        <f t="shared" si="1"/>
        <v>87</v>
      </c>
      <c r="H37" s="18">
        <f t="shared" si="7"/>
        <v>40</v>
      </c>
      <c r="I37" s="18">
        <v>10</v>
      </c>
      <c r="J37" s="18">
        <v>4</v>
      </c>
      <c r="K37" s="18">
        <v>20</v>
      </c>
      <c r="L37" s="18">
        <v>6</v>
      </c>
      <c r="M37" s="39">
        <f t="shared" si="3"/>
        <v>167</v>
      </c>
    </row>
    <row r="38" spans="1:13" x14ac:dyDescent="0.25">
      <c r="A38" s="20" t="s">
        <v>35</v>
      </c>
      <c r="B38" s="69">
        <f>'Свод 2023'!B45</f>
        <v>1</v>
      </c>
      <c r="C38" s="94">
        <v>62</v>
      </c>
      <c r="D38" s="78"/>
      <c r="E38" s="18">
        <v>1</v>
      </c>
      <c r="F38" s="18">
        <f t="shared" si="8"/>
        <v>0</v>
      </c>
      <c r="G38" s="12">
        <f t="shared" si="1"/>
        <v>93</v>
      </c>
      <c r="H38" s="18">
        <f t="shared" si="7"/>
        <v>40</v>
      </c>
      <c r="I38" s="18">
        <v>10</v>
      </c>
      <c r="J38" s="18">
        <v>4</v>
      </c>
      <c r="K38" s="18">
        <v>20</v>
      </c>
      <c r="L38" s="18">
        <v>6</v>
      </c>
      <c r="M38" s="39">
        <f t="shared" si="3"/>
        <v>173</v>
      </c>
    </row>
    <row r="39" spans="1:13" x14ac:dyDescent="0.25">
      <c r="A39" s="20" t="s">
        <v>36</v>
      </c>
      <c r="B39" s="69">
        <f>'Свод 2023'!B46</f>
        <v>1</v>
      </c>
      <c r="C39" s="94">
        <v>54</v>
      </c>
      <c r="D39" s="78"/>
      <c r="E39" s="18">
        <v>1</v>
      </c>
      <c r="F39" s="18">
        <f t="shared" si="8"/>
        <v>0</v>
      </c>
      <c r="G39" s="12">
        <f t="shared" si="1"/>
        <v>81</v>
      </c>
      <c r="H39" s="18">
        <f t="shared" si="7"/>
        <v>40</v>
      </c>
      <c r="I39" s="18">
        <v>10</v>
      </c>
      <c r="J39" s="18">
        <v>4</v>
      </c>
      <c r="K39" s="18">
        <v>20</v>
      </c>
      <c r="L39" s="18">
        <v>6</v>
      </c>
      <c r="M39" s="39">
        <f t="shared" si="3"/>
        <v>161</v>
      </c>
    </row>
    <row r="40" spans="1:13" x14ac:dyDescent="0.25">
      <c r="A40" s="20" t="s">
        <v>37</v>
      </c>
      <c r="B40" s="69">
        <f>'Свод 2023'!B47</f>
        <v>1</v>
      </c>
      <c r="C40" s="94">
        <v>37</v>
      </c>
      <c r="D40" s="78"/>
      <c r="E40" s="18">
        <v>1</v>
      </c>
      <c r="F40" s="18">
        <f t="shared" si="8"/>
        <v>0</v>
      </c>
      <c r="G40" s="12">
        <f t="shared" si="1"/>
        <v>55.5</v>
      </c>
      <c r="H40" s="18">
        <f t="shared" si="7"/>
        <v>40</v>
      </c>
      <c r="I40" s="18">
        <v>10</v>
      </c>
      <c r="J40" s="18">
        <v>4</v>
      </c>
      <c r="K40" s="18">
        <v>20</v>
      </c>
      <c r="L40" s="18">
        <v>6</v>
      </c>
      <c r="M40" s="39">
        <f t="shared" si="3"/>
        <v>135.5</v>
      </c>
    </row>
    <row r="41" spans="1:13" x14ac:dyDescent="0.25">
      <c r="A41" s="20" t="s">
        <v>38</v>
      </c>
      <c r="B41" s="69">
        <f>'Свод 2023'!B48</f>
        <v>2</v>
      </c>
      <c r="C41" s="94">
        <v>49</v>
      </c>
      <c r="D41" s="78"/>
      <c r="E41" s="18">
        <v>1</v>
      </c>
      <c r="F41" s="18">
        <f t="shared" si="8"/>
        <v>0</v>
      </c>
      <c r="G41" s="12">
        <f t="shared" si="1"/>
        <v>73.5</v>
      </c>
      <c r="H41" s="18">
        <f t="shared" si="7"/>
        <v>80</v>
      </c>
      <c r="I41" s="18">
        <v>10</v>
      </c>
      <c r="J41" s="18">
        <v>4</v>
      </c>
      <c r="K41" s="18">
        <v>20</v>
      </c>
      <c r="L41" s="18">
        <v>6</v>
      </c>
      <c r="M41" s="39">
        <f t="shared" si="3"/>
        <v>193.5</v>
      </c>
    </row>
    <row r="42" spans="1:13" x14ac:dyDescent="0.25">
      <c r="A42" s="20" t="s">
        <v>39</v>
      </c>
      <c r="B42" s="69">
        <f>'Свод 2023'!B49</f>
        <v>1</v>
      </c>
      <c r="C42" s="94">
        <v>48</v>
      </c>
      <c r="D42" s="78"/>
      <c r="E42" s="18">
        <v>1</v>
      </c>
      <c r="F42" s="18">
        <f t="shared" si="8"/>
        <v>0</v>
      </c>
      <c r="G42" s="12">
        <f t="shared" si="1"/>
        <v>72</v>
      </c>
      <c r="H42" s="18">
        <f t="shared" si="7"/>
        <v>40</v>
      </c>
      <c r="I42" s="18">
        <v>10</v>
      </c>
      <c r="J42" s="18">
        <v>4</v>
      </c>
      <c r="K42" s="18">
        <v>20</v>
      </c>
      <c r="L42" s="18">
        <v>6</v>
      </c>
      <c r="M42" s="39">
        <f t="shared" si="3"/>
        <v>152</v>
      </c>
    </row>
    <row r="43" spans="1:13" x14ac:dyDescent="0.25">
      <c r="A43" s="21" t="s">
        <v>40</v>
      </c>
      <c r="B43" s="69">
        <f>'Свод 2023'!B50</f>
        <v>1</v>
      </c>
      <c r="C43" s="94">
        <v>50</v>
      </c>
      <c r="D43" s="78"/>
      <c r="E43" s="18">
        <v>1</v>
      </c>
      <c r="F43" s="18">
        <f t="shared" si="8"/>
        <v>0</v>
      </c>
      <c r="G43" s="12">
        <f t="shared" si="1"/>
        <v>75</v>
      </c>
      <c r="H43" s="18">
        <f t="shared" si="7"/>
        <v>40</v>
      </c>
      <c r="I43" s="18">
        <v>10</v>
      </c>
      <c r="J43" s="18">
        <v>4</v>
      </c>
      <c r="K43" s="18">
        <v>20</v>
      </c>
      <c r="L43" s="18">
        <v>6</v>
      </c>
      <c r="M43" s="39">
        <f t="shared" si="3"/>
        <v>155</v>
      </c>
    </row>
    <row r="44" spans="1:13" x14ac:dyDescent="0.25">
      <c r="A44" s="20" t="s">
        <v>41</v>
      </c>
      <c r="B44" s="69">
        <f>'Свод 2023'!B51</f>
        <v>1</v>
      </c>
      <c r="C44" s="94">
        <v>69</v>
      </c>
      <c r="D44" s="78"/>
      <c r="E44" s="18">
        <v>1</v>
      </c>
      <c r="F44" s="18">
        <f t="shared" si="8"/>
        <v>0</v>
      </c>
      <c r="G44" s="12">
        <f t="shared" si="1"/>
        <v>103.5</v>
      </c>
      <c r="H44" s="18">
        <f t="shared" si="7"/>
        <v>40</v>
      </c>
      <c r="I44" s="18">
        <v>10</v>
      </c>
      <c r="J44" s="18">
        <v>4</v>
      </c>
      <c r="K44" s="18">
        <v>20</v>
      </c>
      <c r="L44" s="18">
        <v>6</v>
      </c>
      <c r="M44" s="39">
        <f t="shared" si="3"/>
        <v>183.5</v>
      </c>
    </row>
    <row r="45" spans="1:13" x14ac:dyDescent="0.25">
      <c r="A45" s="20" t="s">
        <v>42</v>
      </c>
      <c r="B45" s="69">
        <f>'Свод 2023'!B52</f>
        <v>1</v>
      </c>
      <c r="C45" s="94">
        <v>62</v>
      </c>
      <c r="D45" s="78"/>
      <c r="E45" s="18">
        <v>1</v>
      </c>
      <c r="F45" s="18">
        <f t="shared" si="8"/>
        <v>0</v>
      </c>
      <c r="G45" s="12">
        <f t="shared" si="1"/>
        <v>93</v>
      </c>
      <c r="H45" s="18">
        <f t="shared" si="7"/>
        <v>40</v>
      </c>
      <c r="I45" s="18">
        <v>10</v>
      </c>
      <c r="J45" s="18">
        <v>4</v>
      </c>
      <c r="K45" s="18">
        <v>20</v>
      </c>
      <c r="L45" s="18">
        <v>6</v>
      </c>
      <c r="M45" s="39">
        <f t="shared" si="3"/>
        <v>173</v>
      </c>
    </row>
    <row r="46" spans="1:13" x14ac:dyDescent="0.25">
      <c r="A46" s="20" t="s">
        <v>43</v>
      </c>
      <c r="B46" s="69">
        <f>'Свод 2023'!B53</f>
        <v>1</v>
      </c>
      <c r="C46" s="94">
        <v>19</v>
      </c>
      <c r="D46" s="78"/>
      <c r="E46" s="18">
        <v>1</v>
      </c>
      <c r="F46" s="18">
        <f t="shared" si="8"/>
        <v>0</v>
      </c>
      <c r="G46" s="12">
        <f t="shared" si="1"/>
        <v>28.5</v>
      </c>
      <c r="H46" s="18">
        <f t="shared" si="7"/>
        <v>40</v>
      </c>
      <c r="I46" s="18">
        <v>10</v>
      </c>
      <c r="J46" s="18">
        <v>4</v>
      </c>
      <c r="K46" s="18">
        <v>20</v>
      </c>
      <c r="L46" s="18">
        <v>6</v>
      </c>
      <c r="M46" s="39">
        <f t="shared" si="3"/>
        <v>108.5</v>
      </c>
    </row>
    <row r="47" spans="1:13" ht="14.25" x14ac:dyDescent="0.2">
      <c r="A47" s="23" t="s">
        <v>222</v>
      </c>
      <c r="B47" s="80">
        <f t="shared" ref="B47:E47" si="9">SUM(B19:B46)</f>
        <v>33</v>
      </c>
      <c r="C47" s="76"/>
      <c r="D47" s="80">
        <f t="shared" si="9"/>
        <v>0</v>
      </c>
      <c r="E47" s="39">
        <f t="shared" si="9"/>
        <v>28</v>
      </c>
      <c r="F47" s="39">
        <f t="shared" ref="F47:L47" si="10">SUM(F19:F46)</f>
        <v>0</v>
      </c>
      <c r="G47" s="39">
        <f t="shared" si="10"/>
        <v>2086.1999999999998</v>
      </c>
      <c r="H47" s="39">
        <f t="shared" si="10"/>
        <v>1280</v>
      </c>
      <c r="I47" s="39">
        <f t="shared" si="10"/>
        <v>270</v>
      </c>
      <c r="J47" s="39">
        <f t="shared" si="10"/>
        <v>108</v>
      </c>
      <c r="K47" s="39">
        <f t="shared" si="10"/>
        <v>540</v>
      </c>
      <c r="L47" s="39">
        <f t="shared" si="10"/>
        <v>162</v>
      </c>
      <c r="M47" s="39">
        <f t="shared" si="3"/>
        <v>4446.2</v>
      </c>
    </row>
    <row r="48" spans="1:13" x14ac:dyDescent="0.25">
      <c r="A48" s="20" t="s">
        <v>44</v>
      </c>
      <c r="B48" s="69">
        <f>'Свод 2023'!B55</f>
        <v>2</v>
      </c>
      <c r="C48" s="94">
        <v>46</v>
      </c>
      <c r="D48" s="78"/>
      <c r="E48" s="18">
        <v>1</v>
      </c>
      <c r="F48" s="18">
        <f t="shared" ref="F48" si="11">D48*E48</f>
        <v>0</v>
      </c>
      <c r="G48" s="12">
        <f t="shared" si="1"/>
        <v>69</v>
      </c>
      <c r="H48" s="18">
        <f t="shared" ref="H48:H64" si="12">ROUND(B48*40,3)</f>
        <v>80</v>
      </c>
      <c r="I48" s="18">
        <v>10</v>
      </c>
      <c r="J48" s="18">
        <v>4</v>
      </c>
      <c r="K48" s="18">
        <v>20</v>
      </c>
      <c r="L48" s="18">
        <v>6</v>
      </c>
      <c r="M48" s="39">
        <f t="shared" si="3"/>
        <v>189</v>
      </c>
    </row>
    <row r="49" spans="1:13" x14ac:dyDescent="0.25">
      <c r="A49" s="20" t="s">
        <v>45</v>
      </c>
      <c r="B49" s="69">
        <f>'Свод 2023'!B56</f>
        <v>1</v>
      </c>
      <c r="C49" s="94">
        <v>4</v>
      </c>
      <c r="D49" s="78"/>
      <c r="E49" s="18">
        <v>1</v>
      </c>
      <c r="F49" s="18">
        <f t="shared" ref="F49:F64" si="13">D49*E49</f>
        <v>0</v>
      </c>
      <c r="G49" s="12">
        <f t="shared" si="1"/>
        <v>6</v>
      </c>
      <c r="H49" s="18">
        <f t="shared" si="12"/>
        <v>40</v>
      </c>
      <c r="I49" s="18">
        <f>10+13</f>
        <v>23</v>
      </c>
      <c r="J49" s="18">
        <f>4+2</f>
        <v>6</v>
      </c>
      <c r="K49" s="18">
        <v>20</v>
      </c>
      <c r="L49" s="18">
        <v>6</v>
      </c>
      <c r="M49" s="39">
        <f t="shared" si="3"/>
        <v>101</v>
      </c>
    </row>
    <row r="50" spans="1:13" x14ac:dyDescent="0.25">
      <c r="A50" s="20" t="s">
        <v>154</v>
      </c>
      <c r="B50" s="69">
        <f>'Свод 2023'!B57</f>
        <v>1</v>
      </c>
      <c r="C50" s="94">
        <v>203</v>
      </c>
      <c r="D50" s="78"/>
      <c r="E50" s="18">
        <v>1</v>
      </c>
      <c r="F50" s="18">
        <f t="shared" si="13"/>
        <v>0</v>
      </c>
      <c r="G50" s="12">
        <f t="shared" si="1"/>
        <v>304.5</v>
      </c>
      <c r="H50" s="18">
        <f t="shared" si="12"/>
        <v>40</v>
      </c>
      <c r="I50" s="18">
        <v>10</v>
      </c>
      <c r="J50" s="18">
        <v>4</v>
      </c>
      <c r="K50" s="18">
        <v>20</v>
      </c>
      <c r="L50" s="18">
        <v>6</v>
      </c>
      <c r="M50" s="39">
        <f t="shared" si="3"/>
        <v>384.5</v>
      </c>
    </row>
    <row r="51" spans="1:13" x14ac:dyDescent="0.25">
      <c r="A51" s="20" t="s">
        <v>46</v>
      </c>
      <c r="B51" s="69">
        <f>'Свод 2023'!B58</f>
        <v>1</v>
      </c>
      <c r="C51" s="94">
        <v>39</v>
      </c>
      <c r="D51" s="78"/>
      <c r="E51" s="18">
        <v>1</v>
      </c>
      <c r="F51" s="18">
        <f t="shared" si="13"/>
        <v>0</v>
      </c>
      <c r="G51" s="12">
        <f t="shared" si="1"/>
        <v>58.5</v>
      </c>
      <c r="H51" s="18">
        <f t="shared" si="12"/>
        <v>40</v>
      </c>
      <c r="I51" s="18">
        <v>10</v>
      </c>
      <c r="J51" s="18">
        <v>4</v>
      </c>
      <c r="K51" s="18">
        <v>20</v>
      </c>
      <c r="L51" s="18">
        <v>6</v>
      </c>
      <c r="M51" s="39">
        <f t="shared" si="3"/>
        <v>138.5</v>
      </c>
    </row>
    <row r="52" spans="1:13" x14ac:dyDescent="0.25">
      <c r="A52" s="20" t="s">
        <v>47</v>
      </c>
      <c r="B52" s="69">
        <f>'Свод 2023'!B59</f>
        <v>2</v>
      </c>
      <c r="C52" s="94">
        <v>56</v>
      </c>
      <c r="D52" s="78"/>
      <c r="E52" s="18">
        <v>1</v>
      </c>
      <c r="F52" s="18">
        <f t="shared" si="13"/>
        <v>0</v>
      </c>
      <c r="G52" s="12">
        <f t="shared" si="1"/>
        <v>84</v>
      </c>
      <c r="H52" s="18">
        <f t="shared" si="12"/>
        <v>80</v>
      </c>
      <c r="I52" s="18">
        <v>10</v>
      </c>
      <c r="J52" s="18">
        <v>4</v>
      </c>
      <c r="K52" s="18">
        <v>20</v>
      </c>
      <c r="L52" s="18">
        <v>6</v>
      </c>
      <c r="M52" s="39">
        <f t="shared" si="3"/>
        <v>204</v>
      </c>
    </row>
    <row r="53" spans="1:13" x14ac:dyDescent="0.25">
      <c r="A53" s="20" t="s">
        <v>48</v>
      </c>
      <c r="B53" s="69">
        <f>'Свод 2023'!B60</f>
        <v>1</v>
      </c>
      <c r="C53" s="94">
        <v>39</v>
      </c>
      <c r="D53" s="78"/>
      <c r="E53" s="18">
        <v>1</v>
      </c>
      <c r="F53" s="18">
        <f t="shared" si="13"/>
        <v>0</v>
      </c>
      <c r="G53" s="12">
        <f t="shared" si="1"/>
        <v>58.5</v>
      </c>
      <c r="H53" s="18">
        <f t="shared" si="12"/>
        <v>40</v>
      </c>
      <c r="I53" s="18">
        <v>10</v>
      </c>
      <c r="J53" s="18">
        <v>4</v>
      </c>
      <c r="K53" s="18">
        <v>20</v>
      </c>
      <c r="L53" s="18">
        <v>6</v>
      </c>
      <c r="M53" s="39">
        <f t="shared" si="3"/>
        <v>138.5</v>
      </c>
    </row>
    <row r="54" spans="1:13" x14ac:dyDescent="0.25">
      <c r="A54" s="20" t="s">
        <v>213</v>
      </c>
      <c r="B54" s="69">
        <f>'Свод 2023'!B61</f>
        <v>1</v>
      </c>
      <c r="C54" s="94">
        <v>72</v>
      </c>
      <c r="D54" s="79"/>
      <c r="E54" s="18">
        <v>1</v>
      </c>
      <c r="F54" s="18">
        <f t="shared" ref="F54" si="14">D54*E54</f>
        <v>0</v>
      </c>
      <c r="G54" s="12">
        <f t="shared" si="1"/>
        <v>108</v>
      </c>
      <c r="H54" s="18">
        <f>ROUND(B54*40,3)</f>
        <v>40</v>
      </c>
      <c r="I54" s="18">
        <v>10</v>
      </c>
      <c r="J54" s="18">
        <v>4</v>
      </c>
      <c r="K54" s="18">
        <v>20</v>
      </c>
      <c r="L54" s="18">
        <v>6</v>
      </c>
      <c r="M54" s="39">
        <f t="shared" si="3"/>
        <v>188</v>
      </c>
    </row>
    <row r="55" spans="1:13" x14ac:dyDescent="0.25">
      <c r="A55" s="20" t="s">
        <v>49</v>
      </c>
      <c r="B55" s="69">
        <f>'Свод 2023'!B62</f>
        <v>1</v>
      </c>
      <c r="C55" s="94">
        <v>31</v>
      </c>
      <c r="D55" s="78"/>
      <c r="E55" s="18">
        <v>1</v>
      </c>
      <c r="F55" s="18">
        <f t="shared" si="13"/>
        <v>0</v>
      </c>
      <c r="G55" s="12">
        <f t="shared" si="1"/>
        <v>46.5</v>
      </c>
      <c r="H55" s="18">
        <f t="shared" si="12"/>
        <v>40</v>
      </c>
      <c r="I55" s="18">
        <v>10</v>
      </c>
      <c r="J55" s="18">
        <v>4</v>
      </c>
      <c r="K55" s="18">
        <v>20</v>
      </c>
      <c r="L55" s="18">
        <v>6</v>
      </c>
      <c r="M55" s="39">
        <f t="shared" si="3"/>
        <v>126.5</v>
      </c>
    </row>
    <row r="56" spans="1:13" x14ac:dyDescent="0.25">
      <c r="A56" s="20" t="s">
        <v>50</v>
      </c>
      <c r="B56" s="69">
        <f>'Свод 2023'!B63</f>
        <v>4</v>
      </c>
      <c r="C56" s="94">
        <v>66</v>
      </c>
      <c r="D56" s="78"/>
      <c r="E56" s="18">
        <v>1</v>
      </c>
      <c r="F56" s="18">
        <f t="shared" si="13"/>
        <v>0</v>
      </c>
      <c r="G56" s="12">
        <f t="shared" si="1"/>
        <v>99</v>
      </c>
      <c r="H56" s="18">
        <f t="shared" si="12"/>
        <v>160</v>
      </c>
      <c r="I56" s="18">
        <v>10</v>
      </c>
      <c r="J56" s="18">
        <v>4</v>
      </c>
      <c r="K56" s="18">
        <v>20</v>
      </c>
      <c r="L56" s="18">
        <v>6</v>
      </c>
      <c r="M56" s="39">
        <f t="shared" si="3"/>
        <v>299</v>
      </c>
    </row>
    <row r="57" spans="1:13" x14ac:dyDescent="0.25">
      <c r="A57" s="20" t="s">
        <v>51</v>
      </c>
      <c r="B57" s="69">
        <f>'Свод 2023'!B64</f>
        <v>1</v>
      </c>
      <c r="C57" s="94">
        <v>54</v>
      </c>
      <c r="D57" s="78"/>
      <c r="E57" s="18">
        <v>1</v>
      </c>
      <c r="F57" s="18">
        <f t="shared" si="13"/>
        <v>0</v>
      </c>
      <c r="G57" s="12">
        <f t="shared" si="1"/>
        <v>81</v>
      </c>
      <c r="H57" s="18">
        <f t="shared" si="12"/>
        <v>40</v>
      </c>
      <c r="I57" s="18">
        <v>10</v>
      </c>
      <c r="J57" s="18">
        <v>4</v>
      </c>
      <c r="K57" s="18">
        <v>20</v>
      </c>
      <c r="L57" s="18">
        <v>6</v>
      </c>
      <c r="M57" s="39">
        <f t="shared" si="3"/>
        <v>161</v>
      </c>
    </row>
    <row r="58" spans="1:13" x14ac:dyDescent="0.25">
      <c r="A58" s="20" t="s">
        <v>52</v>
      </c>
      <c r="B58" s="69">
        <f>'Свод 2023'!B65</f>
        <v>1</v>
      </c>
      <c r="C58" s="94">
        <v>60.3</v>
      </c>
      <c r="D58" s="78"/>
      <c r="E58" s="18">
        <v>1</v>
      </c>
      <c r="F58" s="18">
        <f t="shared" si="13"/>
        <v>0</v>
      </c>
      <c r="G58" s="12">
        <f t="shared" si="1"/>
        <v>90.449999999999989</v>
      </c>
      <c r="H58" s="18">
        <f t="shared" si="12"/>
        <v>40</v>
      </c>
      <c r="I58" s="18">
        <v>10</v>
      </c>
      <c r="J58" s="18">
        <v>4</v>
      </c>
      <c r="K58" s="18">
        <v>20</v>
      </c>
      <c r="L58" s="18">
        <v>6</v>
      </c>
      <c r="M58" s="39">
        <f t="shared" si="3"/>
        <v>170.45</v>
      </c>
    </row>
    <row r="59" spans="1:13" x14ac:dyDescent="0.25">
      <c r="A59" s="20" t="s">
        <v>53</v>
      </c>
      <c r="B59" s="69">
        <f>'Свод 2023'!B66</f>
        <v>1</v>
      </c>
      <c r="C59" s="94">
        <v>38</v>
      </c>
      <c r="D59" s="78"/>
      <c r="E59" s="18">
        <v>1</v>
      </c>
      <c r="F59" s="18">
        <f t="shared" si="13"/>
        <v>0</v>
      </c>
      <c r="G59" s="12">
        <f t="shared" si="1"/>
        <v>57</v>
      </c>
      <c r="H59" s="18">
        <f t="shared" si="12"/>
        <v>40</v>
      </c>
      <c r="I59" s="18">
        <v>10</v>
      </c>
      <c r="J59" s="18">
        <v>4</v>
      </c>
      <c r="K59" s="18">
        <v>20</v>
      </c>
      <c r="L59" s="18">
        <v>6</v>
      </c>
      <c r="M59" s="39">
        <f t="shared" si="3"/>
        <v>137</v>
      </c>
    </row>
    <row r="60" spans="1:13" x14ac:dyDescent="0.25">
      <c r="A60" s="20" t="s">
        <v>54</v>
      </c>
      <c r="B60" s="69">
        <f>'Свод 2023'!B67</f>
        <v>1</v>
      </c>
      <c r="C60" s="94">
        <v>43</v>
      </c>
      <c r="D60" s="78"/>
      <c r="E60" s="18">
        <v>1</v>
      </c>
      <c r="F60" s="18">
        <f t="shared" si="13"/>
        <v>0</v>
      </c>
      <c r="G60" s="12">
        <f t="shared" si="1"/>
        <v>64.5</v>
      </c>
      <c r="H60" s="18">
        <f t="shared" si="12"/>
        <v>40</v>
      </c>
      <c r="I60" s="18">
        <v>10</v>
      </c>
      <c r="J60" s="18">
        <v>4</v>
      </c>
      <c r="K60" s="18">
        <v>20</v>
      </c>
      <c r="L60" s="18">
        <v>6</v>
      </c>
      <c r="M60" s="39">
        <f t="shared" si="3"/>
        <v>144.5</v>
      </c>
    </row>
    <row r="61" spans="1:13" x14ac:dyDescent="0.25">
      <c r="A61" s="20" t="s">
        <v>55</v>
      </c>
      <c r="B61" s="69">
        <f>'Свод 2023'!B68</f>
        <v>1</v>
      </c>
      <c r="C61" s="94">
        <v>46</v>
      </c>
      <c r="D61" s="78"/>
      <c r="E61" s="18">
        <v>1</v>
      </c>
      <c r="F61" s="18">
        <f t="shared" si="13"/>
        <v>0</v>
      </c>
      <c r="G61" s="12">
        <f t="shared" si="1"/>
        <v>69</v>
      </c>
      <c r="H61" s="18">
        <f t="shared" si="12"/>
        <v>40</v>
      </c>
      <c r="I61" s="18">
        <v>10</v>
      </c>
      <c r="J61" s="18">
        <v>4</v>
      </c>
      <c r="K61" s="18">
        <v>20</v>
      </c>
      <c r="L61" s="18">
        <v>6</v>
      </c>
      <c r="M61" s="39">
        <f t="shared" si="3"/>
        <v>149</v>
      </c>
    </row>
    <row r="62" spans="1:13" x14ac:dyDescent="0.25">
      <c r="A62" s="20" t="s">
        <v>56</v>
      </c>
      <c r="B62" s="69">
        <f>'Свод 2023'!B69</f>
        <v>1</v>
      </c>
      <c r="C62" s="94">
        <v>33</v>
      </c>
      <c r="D62" s="78"/>
      <c r="E62" s="18">
        <v>1</v>
      </c>
      <c r="F62" s="18">
        <f t="shared" si="13"/>
        <v>0</v>
      </c>
      <c r="G62" s="12">
        <f t="shared" si="1"/>
        <v>49.5</v>
      </c>
      <c r="H62" s="18">
        <f t="shared" si="12"/>
        <v>40</v>
      </c>
      <c r="I62" s="18">
        <v>10</v>
      </c>
      <c r="J62" s="18">
        <v>4</v>
      </c>
      <c r="K62" s="18">
        <v>20</v>
      </c>
      <c r="L62" s="18">
        <v>6</v>
      </c>
      <c r="M62" s="39">
        <f t="shared" si="3"/>
        <v>129.5</v>
      </c>
    </row>
    <row r="63" spans="1:13" x14ac:dyDescent="0.25">
      <c r="A63" s="20" t="s">
        <v>57</v>
      </c>
      <c r="B63" s="69">
        <f>'Свод 2023'!B70</f>
        <v>1</v>
      </c>
      <c r="C63" s="94"/>
      <c r="D63" s="78"/>
      <c r="E63" s="18">
        <v>1</v>
      </c>
      <c r="F63" s="18">
        <f t="shared" si="13"/>
        <v>0</v>
      </c>
      <c r="G63" s="12">
        <f t="shared" si="1"/>
        <v>0</v>
      </c>
      <c r="H63" s="18">
        <f t="shared" si="12"/>
        <v>40</v>
      </c>
      <c r="I63" s="18">
        <v>10</v>
      </c>
      <c r="J63" s="18">
        <v>4</v>
      </c>
      <c r="K63" s="18">
        <v>20</v>
      </c>
      <c r="L63" s="18">
        <v>6</v>
      </c>
      <c r="M63" s="39">
        <f t="shared" si="3"/>
        <v>80</v>
      </c>
    </row>
    <row r="64" spans="1:13" x14ac:dyDescent="0.25">
      <c r="A64" s="20" t="s">
        <v>58</v>
      </c>
      <c r="B64" s="69">
        <f>'Свод 2023'!B71</f>
        <v>2</v>
      </c>
      <c r="C64" s="94">
        <v>33</v>
      </c>
      <c r="D64" s="78"/>
      <c r="E64" s="18">
        <v>1</v>
      </c>
      <c r="F64" s="18">
        <f t="shared" si="13"/>
        <v>0</v>
      </c>
      <c r="G64" s="12">
        <f t="shared" si="1"/>
        <v>49.5</v>
      </c>
      <c r="H64" s="18">
        <f t="shared" si="12"/>
        <v>80</v>
      </c>
      <c r="I64" s="18">
        <v>10</v>
      </c>
      <c r="J64" s="18">
        <v>4</v>
      </c>
      <c r="K64" s="18">
        <v>20</v>
      </c>
      <c r="L64" s="18">
        <v>6</v>
      </c>
      <c r="M64" s="39">
        <f t="shared" si="3"/>
        <v>169.5</v>
      </c>
    </row>
    <row r="65" spans="1:13" ht="14.25" x14ac:dyDescent="0.2">
      <c r="A65" s="23" t="s">
        <v>223</v>
      </c>
      <c r="B65" s="80">
        <f t="shared" ref="B65:E65" si="15">SUM(B48:B64)</f>
        <v>23</v>
      </c>
      <c r="C65" s="80">
        <f t="shared" si="15"/>
        <v>863.3</v>
      </c>
      <c r="D65" s="80">
        <f t="shared" si="15"/>
        <v>0</v>
      </c>
      <c r="E65" s="39">
        <f t="shared" si="15"/>
        <v>17</v>
      </c>
      <c r="F65" s="39">
        <f>SUM(F48:F64)</f>
        <v>0</v>
      </c>
      <c r="G65" s="39">
        <f>SUM(G48:G64)</f>
        <v>1294.95</v>
      </c>
      <c r="H65" s="39">
        <f t="shared" ref="H65:M65" si="16">SUM(H48:H64)</f>
        <v>920</v>
      </c>
      <c r="I65" s="39">
        <f t="shared" si="16"/>
        <v>183</v>
      </c>
      <c r="J65" s="39">
        <f t="shared" si="16"/>
        <v>70</v>
      </c>
      <c r="K65" s="39">
        <f t="shared" si="16"/>
        <v>340</v>
      </c>
      <c r="L65" s="39">
        <f t="shared" si="16"/>
        <v>102</v>
      </c>
      <c r="M65" s="39">
        <f t="shared" si="16"/>
        <v>2909.95</v>
      </c>
    </row>
    <row r="66" spans="1:13" x14ac:dyDescent="0.25">
      <c r="A66" s="20" t="s">
        <v>59</v>
      </c>
      <c r="B66" s="69">
        <f>'Свод 2023'!B73</f>
        <v>1</v>
      </c>
      <c r="C66" s="94">
        <v>7</v>
      </c>
      <c r="D66" s="78"/>
      <c r="E66" s="18">
        <v>1</v>
      </c>
      <c r="F66" s="18">
        <f t="shared" ref="F66" si="17">D66*E66</f>
        <v>0</v>
      </c>
      <c r="G66" s="12">
        <f t="shared" si="1"/>
        <v>10.5</v>
      </c>
      <c r="H66" s="18">
        <f t="shared" ref="H66:H78" si="18">ROUND(B66*40,3)</f>
        <v>40</v>
      </c>
      <c r="I66" s="18">
        <v>10</v>
      </c>
      <c r="J66" s="18">
        <v>4</v>
      </c>
      <c r="K66" s="18">
        <v>20</v>
      </c>
      <c r="L66" s="18">
        <v>6</v>
      </c>
      <c r="M66" s="39">
        <f t="shared" si="3"/>
        <v>90.5</v>
      </c>
    </row>
    <row r="67" spans="1:13" x14ac:dyDescent="0.25">
      <c r="A67" s="20" t="s">
        <v>60</v>
      </c>
      <c r="B67" s="69">
        <f>'Свод 2023'!B74</f>
        <v>2</v>
      </c>
      <c r="C67" s="94">
        <v>35</v>
      </c>
      <c r="D67" s="78"/>
      <c r="E67" s="18">
        <v>1</v>
      </c>
      <c r="F67" s="18">
        <f t="shared" ref="F67:F78" si="19">D67*E67</f>
        <v>0</v>
      </c>
      <c r="G67" s="12">
        <f t="shared" si="1"/>
        <v>52.5</v>
      </c>
      <c r="H67" s="18">
        <f t="shared" si="18"/>
        <v>80</v>
      </c>
      <c r="I67" s="18">
        <v>10</v>
      </c>
      <c r="J67" s="18">
        <v>4</v>
      </c>
      <c r="K67" s="18">
        <v>20</v>
      </c>
      <c r="L67" s="18">
        <v>6</v>
      </c>
      <c r="M67" s="39">
        <f t="shared" si="3"/>
        <v>172.5</v>
      </c>
    </row>
    <row r="68" spans="1:13" x14ac:dyDescent="0.25">
      <c r="A68" s="20" t="s">
        <v>61</v>
      </c>
      <c r="B68" s="69">
        <f>'Свод 2023'!B75</f>
        <v>2</v>
      </c>
      <c r="C68" s="94">
        <v>69</v>
      </c>
      <c r="D68" s="78"/>
      <c r="E68" s="18">
        <v>1</v>
      </c>
      <c r="F68" s="18">
        <f t="shared" si="19"/>
        <v>0</v>
      </c>
      <c r="G68" s="12">
        <f t="shared" ref="G68:G131" si="20">C68*1.5</f>
        <v>103.5</v>
      </c>
      <c r="H68" s="18">
        <f t="shared" si="18"/>
        <v>80</v>
      </c>
      <c r="I68" s="18">
        <v>10</v>
      </c>
      <c r="J68" s="18">
        <v>4</v>
      </c>
      <c r="K68" s="18">
        <v>20</v>
      </c>
      <c r="L68" s="18">
        <v>6</v>
      </c>
      <c r="M68" s="39">
        <f t="shared" ref="M68:M131" si="21">SUM(F68:L68)</f>
        <v>223.5</v>
      </c>
    </row>
    <row r="69" spans="1:13" x14ac:dyDescent="0.25">
      <c r="A69" s="20" t="s">
        <v>62</v>
      </c>
      <c r="B69" s="69">
        <f>'Свод 2023'!B76</f>
        <v>1</v>
      </c>
      <c r="C69" s="94">
        <v>26</v>
      </c>
      <c r="D69" s="78"/>
      <c r="E69" s="18">
        <v>1</v>
      </c>
      <c r="F69" s="18">
        <f t="shared" si="19"/>
        <v>0</v>
      </c>
      <c r="G69" s="12">
        <f t="shared" si="20"/>
        <v>39</v>
      </c>
      <c r="H69" s="18">
        <f t="shared" si="18"/>
        <v>40</v>
      </c>
      <c r="I69" s="18">
        <v>10</v>
      </c>
      <c r="J69" s="18">
        <v>4</v>
      </c>
      <c r="K69" s="18">
        <v>20</v>
      </c>
      <c r="L69" s="18">
        <v>6</v>
      </c>
      <c r="M69" s="39">
        <f t="shared" si="21"/>
        <v>119</v>
      </c>
    </row>
    <row r="70" spans="1:13" x14ac:dyDescent="0.25">
      <c r="A70" s="21" t="s">
        <v>63</v>
      </c>
      <c r="B70" s="69">
        <f>'Свод 2023'!B77</f>
        <v>1</v>
      </c>
      <c r="C70" s="94">
        <v>35</v>
      </c>
      <c r="D70" s="78"/>
      <c r="E70" s="18">
        <v>1</v>
      </c>
      <c r="F70" s="18">
        <f t="shared" si="19"/>
        <v>0</v>
      </c>
      <c r="G70" s="12">
        <f t="shared" si="20"/>
        <v>52.5</v>
      </c>
      <c r="H70" s="18">
        <f t="shared" si="18"/>
        <v>40</v>
      </c>
      <c r="I70" s="18">
        <v>10</v>
      </c>
      <c r="J70" s="18">
        <v>4</v>
      </c>
      <c r="K70" s="18">
        <v>20</v>
      </c>
      <c r="L70" s="18">
        <v>6</v>
      </c>
      <c r="M70" s="39">
        <f t="shared" si="21"/>
        <v>132.5</v>
      </c>
    </row>
    <row r="71" spans="1:13" x14ac:dyDescent="0.25">
      <c r="A71" s="20" t="s">
        <v>64</v>
      </c>
      <c r="B71" s="69">
        <f>'Свод 2023'!B78</f>
        <v>1</v>
      </c>
      <c r="C71" s="94">
        <v>51</v>
      </c>
      <c r="D71" s="78"/>
      <c r="E71" s="18">
        <v>1</v>
      </c>
      <c r="F71" s="18">
        <f t="shared" si="19"/>
        <v>0</v>
      </c>
      <c r="G71" s="12">
        <f t="shared" si="20"/>
        <v>76.5</v>
      </c>
      <c r="H71" s="18">
        <f t="shared" si="18"/>
        <v>40</v>
      </c>
      <c r="I71" s="18">
        <v>10</v>
      </c>
      <c r="J71" s="18">
        <v>4</v>
      </c>
      <c r="K71" s="18">
        <v>20</v>
      </c>
      <c r="L71" s="18">
        <v>6</v>
      </c>
      <c r="M71" s="39">
        <f t="shared" si="21"/>
        <v>156.5</v>
      </c>
    </row>
    <row r="72" spans="1:13" x14ac:dyDescent="0.25">
      <c r="A72" s="20" t="s">
        <v>65</v>
      </c>
      <c r="B72" s="69">
        <f>'Свод 2023'!B79</f>
        <v>3</v>
      </c>
      <c r="C72" s="94">
        <v>97</v>
      </c>
      <c r="D72" s="78"/>
      <c r="E72" s="18">
        <v>1</v>
      </c>
      <c r="F72" s="18">
        <f t="shared" si="19"/>
        <v>0</v>
      </c>
      <c r="G72" s="12">
        <f t="shared" si="20"/>
        <v>145.5</v>
      </c>
      <c r="H72" s="18">
        <f t="shared" si="18"/>
        <v>120</v>
      </c>
      <c r="I72" s="18">
        <v>10</v>
      </c>
      <c r="J72" s="18">
        <v>4</v>
      </c>
      <c r="K72" s="18">
        <v>20</v>
      </c>
      <c r="L72" s="18">
        <v>6</v>
      </c>
      <c r="M72" s="39">
        <f t="shared" si="21"/>
        <v>305.5</v>
      </c>
    </row>
    <row r="73" spans="1:13" x14ac:dyDescent="0.25">
      <c r="A73" s="21" t="s">
        <v>66</v>
      </c>
      <c r="B73" s="69">
        <f>'Свод 2023'!B80</f>
        <v>1</v>
      </c>
      <c r="C73" s="94">
        <v>63</v>
      </c>
      <c r="D73" s="78"/>
      <c r="E73" s="18">
        <v>1</v>
      </c>
      <c r="F73" s="18">
        <f t="shared" si="19"/>
        <v>0</v>
      </c>
      <c r="G73" s="12">
        <f t="shared" si="20"/>
        <v>94.5</v>
      </c>
      <c r="H73" s="18">
        <f t="shared" si="18"/>
        <v>40</v>
      </c>
      <c r="I73" s="18">
        <v>10</v>
      </c>
      <c r="J73" s="18">
        <v>4</v>
      </c>
      <c r="K73" s="18">
        <v>20</v>
      </c>
      <c r="L73" s="18">
        <v>6</v>
      </c>
      <c r="M73" s="39">
        <f t="shared" si="21"/>
        <v>174.5</v>
      </c>
    </row>
    <row r="74" spans="1:13" x14ac:dyDescent="0.25">
      <c r="A74" s="20" t="s">
        <v>67</v>
      </c>
      <c r="B74" s="69">
        <f>'Свод 2023'!B81</f>
        <v>2</v>
      </c>
      <c r="C74" s="94">
        <v>31</v>
      </c>
      <c r="D74" s="78"/>
      <c r="E74" s="18">
        <v>1</v>
      </c>
      <c r="F74" s="18">
        <f t="shared" si="19"/>
        <v>0</v>
      </c>
      <c r="G74" s="12">
        <f t="shared" si="20"/>
        <v>46.5</v>
      </c>
      <c r="H74" s="18">
        <f t="shared" si="18"/>
        <v>80</v>
      </c>
      <c r="I74" s="18">
        <v>10</v>
      </c>
      <c r="J74" s="18">
        <v>4</v>
      </c>
      <c r="K74" s="18">
        <v>20</v>
      </c>
      <c r="L74" s="18">
        <v>6</v>
      </c>
      <c r="M74" s="39">
        <f t="shared" si="21"/>
        <v>166.5</v>
      </c>
    </row>
    <row r="75" spans="1:13" x14ac:dyDescent="0.25">
      <c r="A75" s="20" t="s">
        <v>68</v>
      </c>
      <c r="B75" s="69">
        <f>'Свод 2023'!B82</f>
        <v>1</v>
      </c>
      <c r="C75" s="94">
        <v>49</v>
      </c>
      <c r="D75" s="78"/>
      <c r="E75" s="18">
        <v>1</v>
      </c>
      <c r="F75" s="18">
        <f t="shared" si="19"/>
        <v>0</v>
      </c>
      <c r="G75" s="12">
        <f t="shared" si="20"/>
        <v>73.5</v>
      </c>
      <c r="H75" s="18">
        <f t="shared" si="18"/>
        <v>40</v>
      </c>
      <c r="I75" s="18">
        <v>10</v>
      </c>
      <c r="J75" s="18">
        <v>4</v>
      </c>
      <c r="K75" s="18">
        <v>20</v>
      </c>
      <c r="L75" s="18">
        <v>6</v>
      </c>
      <c r="M75" s="39">
        <f t="shared" si="21"/>
        <v>153.5</v>
      </c>
    </row>
    <row r="76" spans="1:13" x14ac:dyDescent="0.25">
      <c r="A76" s="20" t="s">
        <v>69</v>
      </c>
      <c r="B76" s="69">
        <f>'Свод 2023'!B83</f>
        <v>3</v>
      </c>
      <c r="C76" s="94">
        <v>41</v>
      </c>
      <c r="D76" s="78"/>
      <c r="E76" s="18">
        <v>1</v>
      </c>
      <c r="F76" s="18">
        <f t="shared" si="19"/>
        <v>0</v>
      </c>
      <c r="G76" s="12">
        <f t="shared" si="20"/>
        <v>61.5</v>
      </c>
      <c r="H76" s="18">
        <f t="shared" si="18"/>
        <v>120</v>
      </c>
      <c r="I76" s="18">
        <v>10</v>
      </c>
      <c r="J76" s="18">
        <v>4</v>
      </c>
      <c r="K76" s="18">
        <v>20</v>
      </c>
      <c r="L76" s="18">
        <v>6</v>
      </c>
      <c r="M76" s="39">
        <f t="shared" si="21"/>
        <v>221.5</v>
      </c>
    </row>
    <row r="77" spans="1:13" x14ac:dyDescent="0.25">
      <c r="A77" s="21" t="s">
        <v>70</v>
      </c>
      <c r="B77" s="69">
        <f>'Свод 2023'!B84</f>
        <v>1</v>
      </c>
      <c r="C77" s="94">
        <v>59</v>
      </c>
      <c r="D77" s="78"/>
      <c r="E77" s="18">
        <v>1</v>
      </c>
      <c r="F77" s="18">
        <f t="shared" si="19"/>
        <v>0</v>
      </c>
      <c r="G77" s="12">
        <f t="shared" si="20"/>
        <v>88.5</v>
      </c>
      <c r="H77" s="18">
        <f t="shared" si="18"/>
        <v>40</v>
      </c>
      <c r="I77" s="18">
        <v>10</v>
      </c>
      <c r="J77" s="18">
        <v>4</v>
      </c>
      <c r="K77" s="18">
        <v>20</v>
      </c>
      <c r="L77" s="18">
        <v>6</v>
      </c>
      <c r="M77" s="39">
        <f t="shared" si="21"/>
        <v>168.5</v>
      </c>
    </row>
    <row r="78" spans="1:13" x14ac:dyDescent="0.25">
      <c r="A78" s="20" t="s">
        <v>71</v>
      </c>
      <c r="B78" s="69">
        <f>'Свод 2023'!B85</f>
        <v>2</v>
      </c>
      <c r="C78" s="94">
        <v>42</v>
      </c>
      <c r="D78" s="78"/>
      <c r="E78" s="18">
        <v>1</v>
      </c>
      <c r="F78" s="18">
        <f t="shared" si="19"/>
        <v>0</v>
      </c>
      <c r="G78" s="12">
        <f t="shared" si="20"/>
        <v>63</v>
      </c>
      <c r="H78" s="18">
        <f t="shared" si="18"/>
        <v>80</v>
      </c>
      <c r="I78" s="18">
        <v>10</v>
      </c>
      <c r="J78" s="18">
        <v>4</v>
      </c>
      <c r="K78" s="18">
        <v>20</v>
      </c>
      <c r="L78" s="18">
        <v>6</v>
      </c>
      <c r="M78" s="39">
        <f t="shared" si="21"/>
        <v>183</v>
      </c>
    </row>
    <row r="79" spans="1:13" ht="14.25" x14ac:dyDescent="0.2">
      <c r="A79" s="23" t="s">
        <v>156</v>
      </c>
      <c r="B79" s="80">
        <f t="shared" ref="B79:M79" si="22">SUM(B66:B78)</f>
        <v>21</v>
      </c>
      <c r="C79" s="80">
        <f t="shared" si="22"/>
        <v>605</v>
      </c>
      <c r="D79" s="80">
        <f t="shared" si="22"/>
        <v>0</v>
      </c>
      <c r="E79" s="39">
        <f t="shared" si="22"/>
        <v>13</v>
      </c>
      <c r="F79" s="39">
        <f t="shared" si="22"/>
        <v>0</v>
      </c>
      <c r="G79" s="39">
        <f t="shared" si="22"/>
        <v>907.5</v>
      </c>
      <c r="H79" s="39">
        <f t="shared" si="22"/>
        <v>840</v>
      </c>
      <c r="I79" s="39">
        <f t="shared" si="22"/>
        <v>130</v>
      </c>
      <c r="J79" s="39">
        <f t="shared" si="22"/>
        <v>52</v>
      </c>
      <c r="K79" s="39">
        <f t="shared" si="22"/>
        <v>260</v>
      </c>
      <c r="L79" s="39">
        <f t="shared" si="22"/>
        <v>78</v>
      </c>
      <c r="M79" s="39">
        <f t="shared" si="22"/>
        <v>2267.5</v>
      </c>
    </row>
    <row r="80" spans="1:13" x14ac:dyDescent="0.25">
      <c r="A80" s="20" t="s">
        <v>72</v>
      </c>
      <c r="B80" s="69">
        <f>'Свод 2023'!B87</f>
        <v>1</v>
      </c>
      <c r="C80" s="94">
        <v>36</v>
      </c>
      <c r="D80" s="78"/>
      <c r="E80" s="18">
        <v>1</v>
      </c>
      <c r="F80" s="18">
        <f t="shared" ref="F80" si="23">D80*E80</f>
        <v>0</v>
      </c>
      <c r="G80" s="12">
        <f t="shared" si="20"/>
        <v>54</v>
      </c>
      <c r="H80" s="18">
        <f t="shared" ref="H80:H87" si="24">ROUND(B80*40,3)</f>
        <v>40</v>
      </c>
      <c r="I80" s="18">
        <v>10</v>
      </c>
      <c r="J80" s="18">
        <v>4</v>
      </c>
      <c r="K80" s="18">
        <v>20</v>
      </c>
      <c r="L80" s="18">
        <v>6</v>
      </c>
      <c r="M80" s="39">
        <f t="shared" si="21"/>
        <v>134</v>
      </c>
    </row>
    <row r="81" spans="1:13" x14ac:dyDescent="0.25">
      <c r="A81" s="20" t="s">
        <v>73</v>
      </c>
      <c r="B81" s="69">
        <f>'Свод 2023'!B88</f>
        <v>1</v>
      </c>
      <c r="C81" s="94">
        <v>72</v>
      </c>
      <c r="D81" s="78"/>
      <c r="E81" s="18">
        <v>1</v>
      </c>
      <c r="F81" s="18">
        <f t="shared" ref="F81:F87" si="25">D81*E81</f>
        <v>0</v>
      </c>
      <c r="G81" s="12">
        <f t="shared" si="20"/>
        <v>108</v>
      </c>
      <c r="H81" s="18">
        <f t="shared" si="24"/>
        <v>40</v>
      </c>
      <c r="I81" s="18">
        <v>10</v>
      </c>
      <c r="J81" s="18">
        <v>4</v>
      </c>
      <c r="K81" s="18">
        <v>20</v>
      </c>
      <c r="L81" s="18">
        <v>6</v>
      </c>
      <c r="M81" s="39">
        <f t="shared" si="21"/>
        <v>188</v>
      </c>
    </row>
    <row r="82" spans="1:13" x14ac:dyDescent="0.25">
      <c r="A82" s="20" t="s">
        <v>74</v>
      </c>
      <c r="B82" s="69">
        <f>'Свод 2023'!B89</f>
        <v>2</v>
      </c>
      <c r="C82" s="94"/>
      <c r="D82" s="78"/>
      <c r="E82" s="18">
        <v>1</v>
      </c>
      <c r="F82" s="18">
        <f t="shared" si="25"/>
        <v>0</v>
      </c>
      <c r="G82" s="12">
        <f t="shared" si="20"/>
        <v>0</v>
      </c>
      <c r="H82" s="18">
        <f t="shared" si="24"/>
        <v>80</v>
      </c>
      <c r="I82" s="18">
        <v>10</v>
      </c>
      <c r="J82" s="18">
        <v>4</v>
      </c>
      <c r="K82" s="18">
        <v>20</v>
      </c>
      <c r="L82" s="18">
        <v>6</v>
      </c>
      <c r="M82" s="39">
        <f t="shared" si="21"/>
        <v>120</v>
      </c>
    </row>
    <row r="83" spans="1:13" x14ac:dyDescent="0.25">
      <c r="A83" s="20" t="s">
        <v>75</v>
      </c>
      <c r="B83" s="69">
        <f>'Свод 2023'!B90</f>
        <v>1</v>
      </c>
      <c r="C83" s="94">
        <v>58</v>
      </c>
      <c r="D83" s="78"/>
      <c r="E83" s="18">
        <v>1</v>
      </c>
      <c r="F83" s="18">
        <f t="shared" si="25"/>
        <v>0</v>
      </c>
      <c r="G83" s="12">
        <f t="shared" si="20"/>
        <v>87</v>
      </c>
      <c r="H83" s="18">
        <f t="shared" si="24"/>
        <v>40</v>
      </c>
      <c r="I83" s="18">
        <v>10</v>
      </c>
      <c r="J83" s="18">
        <v>4</v>
      </c>
      <c r="K83" s="18">
        <v>20</v>
      </c>
      <c r="L83" s="18">
        <v>6</v>
      </c>
      <c r="M83" s="39">
        <f t="shared" si="21"/>
        <v>167</v>
      </c>
    </row>
    <row r="84" spans="1:13" x14ac:dyDescent="0.25">
      <c r="A84" s="20" t="s">
        <v>76</v>
      </c>
      <c r="B84" s="69">
        <f>'Свод 2023'!B91</f>
        <v>1</v>
      </c>
      <c r="C84" s="94">
        <v>34</v>
      </c>
      <c r="D84" s="78"/>
      <c r="E84" s="18">
        <v>1</v>
      </c>
      <c r="F84" s="18">
        <f t="shared" si="25"/>
        <v>0</v>
      </c>
      <c r="G84" s="12">
        <f t="shared" si="20"/>
        <v>51</v>
      </c>
      <c r="H84" s="18">
        <f t="shared" si="24"/>
        <v>40</v>
      </c>
      <c r="I84" s="18">
        <v>10</v>
      </c>
      <c r="J84" s="18">
        <v>4</v>
      </c>
      <c r="K84" s="18">
        <v>20</v>
      </c>
      <c r="L84" s="18">
        <v>6</v>
      </c>
      <c r="M84" s="39">
        <f t="shared" si="21"/>
        <v>131</v>
      </c>
    </row>
    <row r="85" spans="1:13" x14ac:dyDescent="0.25">
      <c r="A85" s="20" t="s">
        <v>77</v>
      </c>
      <c r="B85" s="69">
        <f>'Свод 2023'!B92</f>
        <v>1</v>
      </c>
      <c r="C85" s="94">
        <v>60</v>
      </c>
      <c r="D85" s="78"/>
      <c r="E85" s="18">
        <v>1</v>
      </c>
      <c r="F85" s="18">
        <f t="shared" si="25"/>
        <v>0</v>
      </c>
      <c r="G85" s="12">
        <f t="shared" si="20"/>
        <v>90</v>
      </c>
      <c r="H85" s="18">
        <f t="shared" si="24"/>
        <v>40</v>
      </c>
      <c r="I85" s="18">
        <v>10</v>
      </c>
      <c r="J85" s="18">
        <v>4</v>
      </c>
      <c r="K85" s="18">
        <v>20</v>
      </c>
      <c r="L85" s="18">
        <v>6</v>
      </c>
      <c r="M85" s="39">
        <f t="shared" si="21"/>
        <v>170</v>
      </c>
    </row>
    <row r="86" spans="1:13" x14ac:dyDescent="0.25">
      <c r="A86" s="20" t="s">
        <v>78</v>
      </c>
      <c r="B86" s="69">
        <f>'Свод 2023'!B93</f>
        <v>2</v>
      </c>
      <c r="C86" s="94">
        <v>91</v>
      </c>
      <c r="D86" s="78"/>
      <c r="E86" s="18">
        <v>1</v>
      </c>
      <c r="F86" s="18">
        <f t="shared" si="25"/>
        <v>0</v>
      </c>
      <c r="G86" s="12">
        <f t="shared" si="20"/>
        <v>136.5</v>
      </c>
      <c r="H86" s="18">
        <f t="shared" si="24"/>
        <v>80</v>
      </c>
      <c r="I86" s="18">
        <v>10</v>
      </c>
      <c r="J86" s="18">
        <v>4</v>
      </c>
      <c r="K86" s="18">
        <v>20</v>
      </c>
      <c r="L86" s="18">
        <v>6</v>
      </c>
      <c r="M86" s="39">
        <f t="shared" si="21"/>
        <v>256.5</v>
      </c>
    </row>
    <row r="87" spans="1:13" x14ac:dyDescent="0.25">
      <c r="A87" s="20" t="s">
        <v>79</v>
      </c>
      <c r="B87" s="69">
        <f>'Свод 2023'!B94</f>
        <v>1</v>
      </c>
      <c r="C87" s="94">
        <v>93</v>
      </c>
      <c r="D87" s="78"/>
      <c r="E87" s="18">
        <v>1</v>
      </c>
      <c r="F87" s="18">
        <f t="shared" si="25"/>
        <v>0</v>
      </c>
      <c r="G87" s="12">
        <f t="shared" si="20"/>
        <v>139.5</v>
      </c>
      <c r="H87" s="18">
        <f t="shared" si="24"/>
        <v>40</v>
      </c>
      <c r="I87" s="18">
        <v>10</v>
      </c>
      <c r="J87" s="18">
        <v>4</v>
      </c>
      <c r="K87" s="18">
        <v>20</v>
      </c>
      <c r="L87" s="18">
        <v>6</v>
      </c>
      <c r="M87" s="39">
        <f t="shared" si="21"/>
        <v>219.5</v>
      </c>
    </row>
    <row r="88" spans="1:13" x14ac:dyDescent="0.25">
      <c r="A88" s="23" t="s">
        <v>157</v>
      </c>
      <c r="B88" s="80">
        <f t="shared" ref="B88:E88" si="26">SUM(B80:B87)</f>
        <v>10</v>
      </c>
      <c r="C88" s="80">
        <f t="shared" si="26"/>
        <v>444</v>
      </c>
      <c r="D88" s="80">
        <f t="shared" si="26"/>
        <v>0</v>
      </c>
      <c r="E88" s="39">
        <f t="shared" si="26"/>
        <v>8</v>
      </c>
      <c r="F88" s="39">
        <f t="shared" ref="F88:L88" si="27">SUM(F80:F87)</f>
        <v>0</v>
      </c>
      <c r="G88" s="12">
        <f t="shared" si="20"/>
        <v>666</v>
      </c>
      <c r="H88" s="39">
        <f t="shared" si="27"/>
        <v>400</v>
      </c>
      <c r="I88" s="39">
        <f t="shared" si="27"/>
        <v>80</v>
      </c>
      <c r="J88" s="39">
        <f t="shared" si="27"/>
        <v>32</v>
      </c>
      <c r="K88" s="39">
        <f t="shared" si="27"/>
        <v>160</v>
      </c>
      <c r="L88" s="39">
        <f t="shared" si="27"/>
        <v>48</v>
      </c>
      <c r="M88" s="39">
        <f t="shared" si="21"/>
        <v>1386</v>
      </c>
    </row>
    <row r="89" spans="1:13" x14ac:dyDescent="0.25">
      <c r="A89" s="20" t="s">
        <v>80</v>
      </c>
      <c r="B89" s="69">
        <f>'Свод 2023'!B96</f>
        <v>1</v>
      </c>
      <c r="C89" s="94">
        <v>18</v>
      </c>
      <c r="D89" s="78"/>
      <c r="E89" s="18">
        <v>1</v>
      </c>
      <c r="F89" s="18">
        <f t="shared" ref="F89" si="28">D89*E89</f>
        <v>0</v>
      </c>
      <c r="G89" s="12">
        <f t="shared" si="20"/>
        <v>27</v>
      </c>
      <c r="H89" s="18">
        <f t="shared" ref="H89:H102" si="29">ROUND(B89*40,3)</f>
        <v>40</v>
      </c>
      <c r="I89" s="18">
        <v>10</v>
      </c>
      <c r="J89" s="18">
        <v>4</v>
      </c>
      <c r="K89" s="18">
        <v>20</v>
      </c>
      <c r="L89" s="18">
        <v>6</v>
      </c>
      <c r="M89" s="39">
        <f t="shared" si="21"/>
        <v>107</v>
      </c>
    </row>
    <row r="90" spans="1:13" x14ac:dyDescent="0.25">
      <c r="A90" s="20" t="s">
        <v>81</v>
      </c>
      <c r="B90" s="69">
        <f>'Свод 2023'!B97</f>
        <v>1</v>
      </c>
      <c r="C90" s="94">
        <v>45</v>
      </c>
      <c r="D90" s="78"/>
      <c r="E90" s="18">
        <v>1</v>
      </c>
      <c r="F90" s="18">
        <f t="shared" ref="F90:F102" si="30">D90*E90</f>
        <v>0</v>
      </c>
      <c r="G90" s="12">
        <f t="shared" si="20"/>
        <v>67.5</v>
      </c>
      <c r="H90" s="18">
        <f t="shared" si="29"/>
        <v>40</v>
      </c>
      <c r="I90" s="18">
        <v>10</v>
      </c>
      <c r="J90" s="18">
        <v>4</v>
      </c>
      <c r="K90" s="18">
        <v>20</v>
      </c>
      <c r="L90" s="18">
        <v>6</v>
      </c>
      <c r="M90" s="39">
        <f t="shared" si="21"/>
        <v>147.5</v>
      </c>
    </row>
    <row r="91" spans="1:13" x14ac:dyDescent="0.25">
      <c r="A91" s="20" t="s">
        <v>82</v>
      </c>
      <c r="B91" s="69">
        <f>'Свод 2023'!B98</f>
        <v>2</v>
      </c>
      <c r="C91" s="94">
        <v>140</v>
      </c>
      <c r="D91" s="78"/>
      <c r="E91" s="18">
        <v>1</v>
      </c>
      <c r="F91" s="18">
        <f t="shared" si="30"/>
        <v>0</v>
      </c>
      <c r="G91" s="12">
        <f t="shared" si="20"/>
        <v>210</v>
      </c>
      <c r="H91" s="18">
        <f t="shared" si="29"/>
        <v>80</v>
      </c>
      <c r="I91" s="18">
        <v>10</v>
      </c>
      <c r="J91" s="18">
        <v>4</v>
      </c>
      <c r="K91" s="18">
        <v>20</v>
      </c>
      <c r="L91" s="18">
        <v>6</v>
      </c>
      <c r="M91" s="39">
        <f t="shared" si="21"/>
        <v>330</v>
      </c>
    </row>
    <row r="92" spans="1:13" x14ac:dyDescent="0.25">
      <c r="A92" s="20" t="s">
        <v>83</v>
      </c>
      <c r="B92" s="69">
        <f>'Свод 2023'!B99</f>
        <v>1</v>
      </c>
      <c r="C92" s="94">
        <v>44</v>
      </c>
      <c r="D92" s="78"/>
      <c r="E92" s="18">
        <v>1</v>
      </c>
      <c r="F92" s="18">
        <f t="shared" si="30"/>
        <v>0</v>
      </c>
      <c r="G92" s="12">
        <f t="shared" si="20"/>
        <v>66</v>
      </c>
      <c r="H92" s="18">
        <f t="shared" si="29"/>
        <v>40</v>
      </c>
      <c r="I92" s="18">
        <v>10</v>
      </c>
      <c r="J92" s="18">
        <v>4</v>
      </c>
      <c r="K92" s="18">
        <v>20</v>
      </c>
      <c r="L92" s="18">
        <v>6</v>
      </c>
      <c r="M92" s="39">
        <f t="shared" si="21"/>
        <v>146</v>
      </c>
    </row>
    <row r="93" spans="1:13" x14ac:dyDescent="0.25">
      <c r="A93" s="20" t="s">
        <v>84</v>
      </c>
      <c r="B93" s="69">
        <f>'Свод 2023'!B100</f>
        <v>1</v>
      </c>
      <c r="C93" s="94">
        <v>43</v>
      </c>
      <c r="D93" s="78"/>
      <c r="E93" s="18">
        <v>1</v>
      </c>
      <c r="F93" s="18">
        <f t="shared" si="30"/>
        <v>0</v>
      </c>
      <c r="G93" s="12">
        <f t="shared" si="20"/>
        <v>64.5</v>
      </c>
      <c r="H93" s="18">
        <f t="shared" si="29"/>
        <v>40</v>
      </c>
      <c r="I93" s="18">
        <v>10</v>
      </c>
      <c r="J93" s="18">
        <v>4</v>
      </c>
      <c r="K93" s="18">
        <v>20</v>
      </c>
      <c r="L93" s="18">
        <v>6</v>
      </c>
      <c r="M93" s="39">
        <f t="shared" si="21"/>
        <v>144.5</v>
      </c>
    </row>
    <row r="94" spans="1:13" x14ac:dyDescent="0.25">
      <c r="A94" s="26" t="s">
        <v>214</v>
      </c>
      <c r="B94" s="69">
        <f>'Свод 2023'!B101</f>
        <v>1</v>
      </c>
      <c r="C94" s="94">
        <v>63</v>
      </c>
      <c r="D94" s="79"/>
      <c r="E94" s="18">
        <v>1</v>
      </c>
      <c r="F94" s="18">
        <f t="shared" ref="F94" si="31">D94*E94</f>
        <v>0</v>
      </c>
      <c r="G94" s="12">
        <f>C94*1.5+100</f>
        <v>194.5</v>
      </c>
      <c r="H94" s="18">
        <f t="shared" ref="H94" si="32">ROUND(B94*40,3)</f>
        <v>40</v>
      </c>
      <c r="I94" s="18">
        <v>10</v>
      </c>
      <c r="J94" s="18">
        <v>4</v>
      </c>
      <c r="K94" s="18">
        <v>20</v>
      </c>
      <c r="L94" s="18">
        <v>6</v>
      </c>
      <c r="M94" s="39">
        <f t="shared" si="21"/>
        <v>274.5</v>
      </c>
    </row>
    <row r="95" spans="1:13" x14ac:dyDescent="0.25">
      <c r="A95" s="21" t="s">
        <v>85</v>
      </c>
      <c r="B95" s="69">
        <f>'Свод 2023'!B102</f>
        <v>1</v>
      </c>
      <c r="C95" s="94">
        <v>53</v>
      </c>
      <c r="D95" s="78"/>
      <c r="E95" s="18">
        <v>1</v>
      </c>
      <c r="F95" s="18">
        <f t="shared" si="30"/>
        <v>0</v>
      </c>
      <c r="G95" s="12">
        <f t="shared" si="20"/>
        <v>79.5</v>
      </c>
      <c r="H95" s="18">
        <f t="shared" si="29"/>
        <v>40</v>
      </c>
      <c r="I95" s="18">
        <v>10</v>
      </c>
      <c r="J95" s="18">
        <v>4</v>
      </c>
      <c r="K95" s="18">
        <v>20</v>
      </c>
      <c r="L95" s="18">
        <v>6</v>
      </c>
      <c r="M95" s="39">
        <f t="shared" si="21"/>
        <v>159.5</v>
      </c>
    </row>
    <row r="96" spans="1:13" x14ac:dyDescent="0.25">
      <c r="A96" s="20" t="s">
        <v>86</v>
      </c>
      <c r="B96" s="69">
        <f>'Свод 2023'!B103</f>
        <v>1</v>
      </c>
      <c r="C96" s="94">
        <v>78</v>
      </c>
      <c r="D96" s="78"/>
      <c r="E96" s="18">
        <v>1</v>
      </c>
      <c r="F96" s="18">
        <f t="shared" si="30"/>
        <v>0</v>
      </c>
      <c r="G96" s="12">
        <f t="shared" si="20"/>
        <v>117</v>
      </c>
      <c r="H96" s="18">
        <f t="shared" si="29"/>
        <v>40</v>
      </c>
      <c r="I96" s="18">
        <v>10</v>
      </c>
      <c r="J96" s="18">
        <v>4</v>
      </c>
      <c r="K96" s="18">
        <v>20</v>
      </c>
      <c r="L96" s="18">
        <v>6</v>
      </c>
      <c r="M96" s="39">
        <f t="shared" si="21"/>
        <v>197</v>
      </c>
    </row>
    <row r="97" spans="1:13" x14ac:dyDescent="0.25">
      <c r="A97" s="20" t="s">
        <v>87</v>
      </c>
      <c r="B97" s="69">
        <f>'Свод 2023'!B104</f>
        <v>1</v>
      </c>
      <c r="C97" s="94">
        <v>58</v>
      </c>
      <c r="D97" s="78"/>
      <c r="E97" s="18">
        <v>1</v>
      </c>
      <c r="F97" s="18">
        <f t="shared" si="30"/>
        <v>0</v>
      </c>
      <c r="G97" s="12">
        <f t="shared" si="20"/>
        <v>87</v>
      </c>
      <c r="H97" s="18">
        <f t="shared" si="29"/>
        <v>40</v>
      </c>
      <c r="I97" s="18">
        <v>10</v>
      </c>
      <c r="J97" s="18">
        <v>4</v>
      </c>
      <c r="K97" s="18">
        <v>20</v>
      </c>
      <c r="L97" s="18">
        <v>6</v>
      </c>
      <c r="M97" s="39">
        <f t="shared" si="21"/>
        <v>167</v>
      </c>
    </row>
    <row r="98" spans="1:13" x14ac:dyDescent="0.25">
      <c r="A98" s="20" t="s">
        <v>88</v>
      </c>
      <c r="B98" s="69">
        <f>'Свод 2023'!B105</f>
        <v>1</v>
      </c>
      <c r="C98" s="94">
        <v>72</v>
      </c>
      <c r="D98" s="78"/>
      <c r="E98" s="18">
        <v>1</v>
      </c>
      <c r="F98" s="18">
        <f t="shared" si="30"/>
        <v>0</v>
      </c>
      <c r="G98" s="12">
        <f t="shared" si="20"/>
        <v>108</v>
      </c>
      <c r="H98" s="18">
        <f t="shared" si="29"/>
        <v>40</v>
      </c>
      <c r="I98" s="18">
        <v>10</v>
      </c>
      <c r="J98" s="18">
        <v>4</v>
      </c>
      <c r="K98" s="18">
        <v>20</v>
      </c>
      <c r="L98" s="18">
        <v>6</v>
      </c>
      <c r="M98" s="39">
        <f t="shared" si="21"/>
        <v>188</v>
      </c>
    </row>
    <row r="99" spans="1:13" x14ac:dyDescent="0.25">
      <c r="A99" s="20" t="s">
        <v>89</v>
      </c>
      <c r="B99" s="69">
        <f>'Свод 2023'!B106</f>
        <v>1</v>
      </c>
      <c r="C99" s="94">
        <v>70</v>
      </c>
      <c r="D99" s="78"/>
      <c r="E99" s="18">
        <v>1</v>
      </c>
      <c r="F99" s="18">
        <f t="shared" si="30"/>
        <v>0</v>
      </c>
      <c r="G99" s="12">
        <f t="shared" si="20"/>
        <v>105</v>
      </c>
      <c r="H99" s="18">
        <f t="shared" si="29"/>
        <v>40</v>
      </c>
      <c r="I99" s="18">
        <v>10</v>
      </c>
      <c r="J99" s="18">
        <v>4</v>
      </c>
      <c r="K99" s="18">
        <v>20</v>
      </c>
      <c r="L99" s="18">
        <v>6</v>
      </c>
      <c r="M99" s="39">
        <f t="shared" si="21"/>
        <v>185</v>
      </c>
    </row>
    <row r="100" spans="1:13" x14ac:dyDescent="0.25">
      <c r="A100" s="20" t="s">
        <v>90</v>
      </c>
      <c r="B100" s="69">
        <f>'Свод 2023'!B107</f>
        <v>1</v>
      </c>
      <c r="C100" s="94">
        <v>47</v>
      </c>
      <c r="D100" s="78"/>
      <c r="E100" s="18">
        <v>1</v>
      </c>
      <c r="F100" s="18">
        <f t="shared" si="30"/>
        <v>0</v>
      </c>
      <c r="G100" s="12">
        <f t="shared" si="20"/>
        <v>70.5</v>
      </c>
      <c r="H100" s="18">
        <f t="shared" si="29"/>
        <v>40</v>
      </c>
      <c r="I100" s="18">
        <v>10</v>
      </c>
      <c r="J100" s="18">
        <v>4</v>
      </c>
      <c r="K100" s="18">
        <v>20</v>
      </c>
      <c r="L100" s="18">
        <v>6</v>
      </c>
      <c r="M100" s="39">
        <f t="shared" si="21"/>
        <v>150.5</v>
      </c>
    </row>
    <row r="101" spans="1:13" x14ac:dyDescent="0.25">
      <c r="A101" s="20" t="s">
        <v>91</v>
      </c>
      <c r="B101" s="69">
        <f>'Свод 2023'!B108</f>
        <v>1</v>
      </c>
      <c r="C101" s="94">
        <v>53</v>
      </c>
      <c r="D101" s="78"/>
      <c r="E101" s="18">
        <v>1</v>
      </c>
      <c r="F101" s="18">
        <f t="shared" si="30"/>
        <v>0</v>
      </c>
      <c r="G101" s="12">
        <f t="shared" si="20"/>
        <v>79.5</v>
      </c>
      <c r="H101" s="18">
        <f t="shared" si="29"/>
        <v>40</v>
      </c>
      <c r="I101" s="18">
        <v>10</v>
      </c>
      <c r="J101" s="18">
        <v>4</v>
      </c>
      <c r="K101" s="18">
        <v>20</v>
      </c>
      <c r="L101" s="18">
        <v>6</v>
      </c>
      <c r="M101" s="39">
        <f t="shared" si="21"/>
        <v>159.5</v>
      </c>
    </row>
    <row r="102" spans="1:13" x14ac:dyDescent="0.25">
      <c r="A102" s="21" t="s">
        <v>92</v>
      </c>
      <c r="B102" s="69">
        <f>'Свод 2023'!B109</f>
        <v>1</v>
      </c>
      <c r="C102" s="94">
        <v>59</v>
      </c>
      <c r="D102" s="78"/>
      <c r="E102" s="18">
        <v>1</v>
      </c>
      <c r="F102" s="18">
        <f t="shared" si="30"/>
        <v>0</v>
      </c>
      <c r="G102" s="12">
        <f t="shared" si="20"/>
        <v>88.5</v>
      </c>
      <c r="H102" s="18">
        <f t="shared" si="29"/>
        <v>40</v>
      </c>
      <c r="I102" s="18">
        <v>10</v>
      </c>
      <c r="J102" s="18">
        <v>4</v>
      </c>
      <c r="K102" s="18">
        <v>20</v>
      </c>
      <c r="L102" s="18">
        <v>6</v>
      </c>
      <c r="M102" s="39">
        <f t="shared" si="21"/>
        <v>168.5</v>
      </c>
    </row>
    <row r="103" spans="1:13" ht="14.25" x14ac:dyDescent="0.2">
      <c r="A103" s="23" t="s">
        <v>158</v>
      </c>
      <c r="B103" s="80">
        <f t="shared" ref="B103:E103" si="33">SUM(B89:B102)</f>
        <v>15</v>
      </c>
      <c r="C103" s="80">
        <f t="shared" si="33"/>
        <v>843</v>
      </c>
      <c r="D103" s="80">
        <f t="shared" si="33"/>
        <v>0</v>
      </c>
      <c r="E103" s="39">
        <f t="shared" si="33"/>
        <v>14</v>
      </c>
      <c r="F103" s="39">
        <f t="shared" ref="F103:L103" si="34">SUM(F89:F102)</f>
        <v>0</v>
      </c>
      <c r="G103" s="39">
        <f t="shared" si="34"/>
        <v>1364.5</v>
      </c>
      <c r="H103" s="39">
        <f t="shared" si="34"/>
        <v>600</v>
      </c>
      <c r="I103" s="39">
        <f t="shared" si="34"/>
        <v>140</v>
      </c>
      <c r="J103" s="39">
        <f t="shared" si="34"/>
        <v>56</v>
      </c>
      <c r="K103" s="39">
        <f t="shared" si="34"/>
        <v>280</v>
      </c>
      <c r="L103" s="39">
        <f t="shared" si="34"/>
        <v>84</v>
      </c>
      <c r="M103" s="39">
        <f t="shared" si="21"/>
        <v>2524.5</v>
      </c>
    </row>
    <row r="104" spans="1:13" x14ac:dyDescent="0.25">
      <c r="A104" s="20" t="s">
        <v>93</v>
      </c>
      <c r="B104" s="69">
        <f>'Свод 2023'!B111</f>
        <v>1</v>
      </c>
      <c r="C104" s="94">
        <v>48</v>
      </c>
      <c r="D104" s="78"/>
      <c r="E104" s="18">
        <v>1</v>
      </c>
      <c r="F104" s="18">
        <f t="shared" ref="F104" si="35">D104*E104</f>
        <v>0</v>
      </c>
      <c r="G104" s="12">
        <f t="shared" si="20"/>
        <v>72</v>
      </c>
      <c r="H104" s="18">
        <f t="shared" ref="H104:H133" si="36">ROUND(B104*40,3)</f>
        <v>40</v>
      </c>
      <c r="I104" s="18">
        <v>10</v>
      </c>
      <c r="J104" s="18">
        <v>4</v>
      </c>
      <c r="K104" s="18">
        <v>20</v>
      </c>
      <c r="L104" s="18">
        <v>6</v>
      </c>
      <c r="M104" s="39">
        <f t="shared" si="21"/>
        <v>152</v>
      </c>
    </row>
    <row r="105" spans="1:13" x14ac:dyDescent="0.25">
      <c r="A105" s="20" t="s">
        <v>94</v>
      </c>
      <c r="B105" s="69">
        <f>'Свод 2023'!B112</f>
        <v>3</v>
      </c>
      <c r="C105" s="94">
        <v>92</v>
      </c>
      <c r="D105" s="78"/>
      <c r="E105" s="18">
        <v>1</v>
      </c>
      <c r="F105" s="18">
        <f t="shared" ref="F105:F133" si="37">D105*E105</f>
        <v>0</v>
      </c>
      <c r="G105" s="12">
        <f t="shared" si="20"/>
        <v>138</v>
      </c>
      <c r="H105" s="18">
        <f t="shared" si="36"/>
        <v>120</v>
      </c>
      <c r="I105" s="18">
        <v>10</v>
      </c>
      <c r="J105" s="18">
        <v>4</v>
      </c>
      <c r="K105" s="18">
        <v>20</v>
      </c>
      <c r="L105" s="18">
        <v>6</v>
      </c>
      <c r="M105" s="39">
        <f t="shared" si="21"/>
        <v>298</v>
      </c>
    </row>
    <row r="106" spans="1:13" x14ac:dyDescent="0.25">
      <c r="A106" s="20" t="s">
        <v>95</v>
      </c>
      <c r="B106" s="69">
        <f>'Свод 2023'!B113</f>
        <v>1</v>
      </c>
      <c r="C106" s="94">
        <v>79</v>
      </c>
      <c r="D106" s="78"/>
      <c r="E106" s="18">
        <v>1</v>
      </c>
      <c r="F106" s="18">
        <f t="shared" si="37"/>
        <v>0</v>
      </c>
      <c r="G106" s="12">
        <f t="shared" si="20"/>
        <v>118.5</v>
      </c>
      <c r="H106" s="18">
        <f t="shared" si="36"/>
        <v>40</v>
      </c>
      <c r="I106" s="18">
        <v>10</v>
      </c>
      <c r="J106" s="18">
        <v>4</v>
      </c>
      <c r="K106" s="18">
        <v>20</v>
      </c>
      <c r="L106" s="18">
        <v>6</v>
      </c>
      <c r="M106" s="39">
        <f t="shared" si="21"/>
        <v>198.5</v>
      </c>
    </row>
    <row r="107" spans="1:13" x14ac:dyDescent="0.25">
      <c r="A107" s="20" t="s">
        <v>96</v>
      </c>
      <c r="B107" s="69">
        <f>'Свод 2023'!B114</f>
        <v>1</v>
      </c>
      <c r="C107" s="94">
        <v>43</v>
      </c>
      <c r="D107" s="78"/>
      <c r="E107" s="18">
        <v>1</v>
      </c>
      <c r="F107" s="18">
        <f t="shared" si="37"/>
        <v>0</v>
      </c>
      <c r="G107" s="12">
        <f t="shared" si="20"/>
        <v>64.5</v>
      </c>
      <c r="H107" s="18">
        <f t="shared" si="36"/>
        <v>40</v>
      </c>
      <c r="I107" s="18">
        <v>10</v>
      </c>
      <c r="J107" s="18">
        <v>4</v>
      </c>
      <c r="K107" s="18">
        <v>20</v>
      </c>
      <c r="L107" s="18">
        <v>6</v>
      </c>
      <c r="M107" s="39">
        <f t="shared" si="21"/>
        <v>144.5</v>
      </c>
    </row>
    <row r="108" spans="1:13" x14ac:dyDescent="0.25">
      <c r="A108" s="20" t="s">
        <v>97</v>
      </c>
      <c r="B108" s="69">
        <f>'Свод 2023'!B115</f>
        <v>1</v>
      </c>
      <c r="C108" s="94">
        <v>74</v>
      </c>
      <c r="D108" s="78"/>
      <c r="E108" s="18">
        <v>1</v>
      </c>
      <c r="F108" s="18">
        <f t="shared" si="37"/>
        <v>0</v>
      </c>
      <c r="G108" s="12">
        <f t="shared" si="20"/>
        <v>111</v>
      </c>
      <c r="H108" s="18">
        <f t="shared" si="36"/>
        <v>40</v>
      </c>
      <c r="I108" s="18">
        <v>10</v>
      </c>
      <c r="J108" s="18">
        <v>4</v>
      </c>
      <c r="K108" s="18">
        <v>20</v>
      </c>
      <c r="L108" s="18">
        <v>6</v>
      </c>
      <c r="M108" s="39">
        <f t="shared" si="21"/>
        <v>191</v>
      </c>
    </row>
    <row r="109" spans="1:13" x14ac:dyDescent="0.25">
      <c r="A109" s="20" t="s">
        <v>98</v>
      </c>
      <c r="B109" s="69">
        <f>'Свод 2023'!B116</f>
        <v>1</v>
      </c>
      <c r="C109" s="94">
        <v>75</v>
      </c>
      <c r="D109" s="78"/>
      <c r="E109" s="18">
        <v>1</v>
      </c>
      <c r="F109" s="18">
        <f t="shared" si="37"/>
        <v>0</v>
      </c>
      <c r="G109" s="12">
        <f t="shared" si="20"/>
        <v>112.5</v>
      </c>
      <c r="H109" s="18">
        <f t="shared" si="36"/>
        <v>40</v>
      </c>
      <c r="I109" s="18">
        <v>10</v>
      </c>
      <c r="J109" s="18">
        <v>4</v>
      </c>
      <c r="K109" s="18">
        <v>20</v>
      </c>
      <c r="L109" s="18">
        <v>6</v>
      </c>
      <c r="M109" s="39">
        <f t="shared" si="21"/>
        <v>192.5</v>
      </c>
    </row>
    <row r="110" spans="1:13" x14ac:dyDescent="0.25">
      <c r="A110" s="20" t="s">
        <v>99</v>
      </c>
      <c r="B110" s="69">
        <f>'Свод 2023'!B117</f>
        <v>2</v>
      </c>
      <c r="C110" s="94">
        <v>90</v>
      </c>
      <c r="D110" s="78"/>
      <c r="E110" s="18">
        <v>1</v>
      </c>
      <c r="F110" s="18">
        <f t="shared" si="37"/>
        <v>0</v>
      </c>
      <c r="G110" s="12">
        <f t="shared" si="20"/>
        <v>135</v>
      </c>
      <c r="H110" s="18">
        <f t="shared" si="36"/>
        <v>80</v>
      </c>
      <c r="I110" s="18">
        <v>10</v>
      </c>
      <c r="J110" s="18">
        <v>4</v>
      </c>
      <c r="K110" s="18">
        <v>20</v>
      </c>
      <c r="L110" s="18">
        <v>6</v>
      </c>
      <c r="M110" s="39">
        <f t="shared" si="21"/>
        <v>255</v>
      </c>
    </row>
    <row r="111" spans="1:13" x14ac:dyDescent="0.25">
      <c r="A111" s="20" t="s">
        <v>100</v>
      </c>
      <c r="B111" s="69">
        <f>'Свод 2023'!B118</f>
        <v>1</v>
      </c>
      <c r="C111" s="94">
        <v>66</v>
      </c>
      <c r="D111" s="78"/>
      <c r="E111" s="18">
        <v>1</v>
      </c>
      <c r="F111" s="18">
        <f t="shared" si="37"/>
        <v>0</v>
      </c>
      <c r="G111" s="12">
        <f t="shared" si="20"/>
        <v>99</v>
      </c>
      <c r="H111" s="18">
        <f t="shared" si="36"/>
        <v>40</v>
      </c>
      <c r="I111" s="18">
        <v>10</v>
      </c>
      <c r="J111" s="18">
        <v>4</v>
      </c>
      <c r="K111" s="18">
        <v>20</v>
      </c>
      <c r="L111" s="18">
        <v>6</v>
      </c>
      <c r="M111" s="39">
        <f t="shared" si="21"/>
        <v>179</v>
      </c>
    </row>
    <row r="112" spans="1:13" x14ac:dyDescent="0.25">
      <c r="A112" s="20" t="s">
        <v>101</v>
      </c>
      <c r="B112" s="69">
        <f>'Свод 2023'!B119</f>
        <v>1</v>
      </c>
      <c r="C112" s="94">
        <v>49</v>
      </c>
      <c r="D112" s="78"/>
      <c r="E112" s="18">
        <v>1</v>
      </c>
      <c r="F112" s="18">
        <f t="shared" si="37"/>
        <v>0</v>
      </c>
      <c r="G112" s="12">
        <f t="shared" si="20"/>
        <v>73.5</v>
      </c>
      <c r="H112" s="18">
        <f t="shared" si="36"/>
        <v>40</v>
      </c>
      <c r="I112" s="18">
        <v>10</v>
      </c>
      <c r="J112" s="18">
        <v>4</v>
      </c>
      <c r="K112" s="18">
        <v>20</v>
      </c>
      <c r="L112" s="18">
        <v>6</v>
      </c>
      <c r="M112" s="39">
        <f t="shared" si="21"/>
        <v>153.5</v>
      </c>
    </row>
    <row r="113" spans="1:13" x14ac:dyDescent="0.25">
      <c r="A113" s="20" t="s">
        <v>102</v>
      </c>
      <c r="B113" s="69">
        <f>'Свод 2023'!B120</f>
        <v>1</v>
      </c>
      <c r="C113" s="94">
        <v>51</v>
      </c>
      <c r="D113" s="78"/>
      <c r="E113" s="18">
        <v>1</v>
      </c>
      <c r="F113" s="18">
        <f t="shared" si="37"/>
        <v>0</v>
      </c>
      <c r="G113" s="12">
        <f t="shared" si="20"/>
        <v>76.5</v>
      </c>
      <c r="H113" s="18">
        <f t="shared" si="36"/>
        <v>40</v>
      </c>
      <c r="I113" s="18">
        <v>10</v>
      </c>
      <c r="J113" s="18">
        <v>4</v>
      </c>
      <c r="K113" s="18">
        <v>20</v>
      </c>
      <c r="L113" s="18">
        <v>6</v>
      </c>
      <c r="M113" s="39">
        <f t="shared" si="21"/>
        <v>156.5</v>
      </c>
    </row>
    <row r="114" spans="1:13" x14ac:dyDescent="0.25">
      <c r="A114" s="20" t="s">
        <v>103</v>
      </c>
      <c r="B114" s="69">
        <f>'Свод 2023'!B121</f>
        <v>1</v>
      </c>
      <c r="C114" s="94">
        <v>52</v>
      </c>
      <c r="D114" s="78"/>
      <c r="E114" s="18">
        <v>1</v>
      </c>
      <c r="F114" s="18">
        <f t="shared" si="37"/>
        <v>0</v>
      </c>
      <c r="G114" s="12">
        <f t="shared" si="20"/>
        <v>78</v>
      </c>
      <c r="H114" s="18">
        <f t="shared" si="36"/>
        <v>40</v>
      </c>
      <c r="I114" s="18">
        <v>10</v>
      </c>
      <c r="J114" s="18">
        <v>4</v>
      </c>
      <c r="K114" s="18">
        <v>20</v>
      </c>
      <c r="L114" s="18">
        <v>6</v>
      </c>
      <c r="M114" s="39">
        <f t="shared" si="21"/>
        <v>158</v>
      </c>
    </row>
    <row r="115" spans="1:13" x14ac:dyDescent="0.25">
      <c r="A115" s="20" t="s">
        <v>104</v>
      </c>
      <c r="B115" s="69">
        <f>'Свод 2023'!B122</f>
        <v>1</v>
      </c>
      <c r="C115" s="94">
        <v>58</v>
      </c>
      <c r="D115" s="78"/>
      <c r="E115" s="18">
        <v>1</v>
      </c>
      <c r="F115" s="18">
        <f t="shared" si="37"/>
        <v>0</v>
      </c>
      <c r="G115" s="12">
        <f t="shared" si="20"/>
        <v>87</v>
      </c>
      <c r="H115" s="18">
        <f t="shared" si="36"/>
        <v>40</v>
      </c>
      <c r="I115" s="18">
        <v>10</v>
      </c>
      <c r="J115" s="18">
        <v>4</v>
      </c>
      <c r="K115" s="18">
        <v>20</v>
      </c>
      <c r="L115" s="18">
        <v>6</v>
      </c>
      <c r="M115" s="39">
        <f t="shared" si="21"/>
        <v>167</v>
      </c>
    </row>
    <row r="116" spans="1:13" x14ac:dyDescent="0.25">
      <c r="A116" s="20" t="s">
        <v>105</v>
      </c>
      <c r="B116" s="69">
        <f>'Свод 2023'!B123</f>
        <v>1</v>
      </c>
      <c r="C116" s="94">
        <v>21</v>
      </c>
      <c r="D116" s="78"/>
      <c r="E116" s="18">
        <v>1</v>
      </c>
      <c r="F116" s="18">
        <f t="shared" si="37"/>
        <v>0</v>
      </c>
      <c r="G116" s="12">
        <f t="shared" si="20"/>
        <v>31.5</v>
      </c>
      <c r="H116" s="18">
        <f t="shared" si="36"/>
        <v>40</v>
      </c>
      <c r="I116" s="18">
        <v>10</v>
      </c>
      <c r="J116" s="18">
        <v>4</v>
      </c>
      <c r="K116" s="18">
        <v>20</v>
      </c>
      <c r="L116" s="18">
        <v>6</v>
      </c>
      <c r="M116" s="39">
        <f t="shared" si="21"/>
        <v>111.5</v>
      </c>
    </row>
    <row r="117" spans="1:13" x14ac:dyDescent="0.25">
      <c r="A117" s="20" t="s">
        <v>106</v>
      </c>
      <c r="B117" s="69">
        <f>'Свод 2023'!B124</f>
        <v>1</v>
      </c>
      <c r="C117" s="94">
        <v>69</v>
      </c>
      <c r="D117" s="78"/>
      <c r="E117" s="18">
        <v>1</v>
      </c>
      <c r="F117" s="18">
        <f t="shared" si="37"/>
        <v>0</v>
      </c>
      <c r="G117" s="12">
        <f t="shared" si="20"/>
        <v>103.5</v>
      </c>
      <c r="H117" s="18">
        <f t="shared" si="36"/>
        <v>40</v>
      </c>
      <c r="I117" s="18">
        <v>10</v>
      </c>
      <c r="J117" s="18">
        <v>4</v>
      </c>
      <c r="K117" s="18">
        <v>20</v>
      </c>
      <c r="L117" s="18">
        <v>6</v>
      </c>
      <c r="M117" s="39">
        <f t="shared" si="21"/>
        <v>183.5</v>
      </c>
    </row>
    <row r="118" spans="1:13" x14ac:dyDescent="0.25">
      <c r="A118" s="20" t="s">
        <v>107</v>
      </c>
      <c r="B118" s="69">
        <f>'Свод 2023'!B125</f>
        <v>1</v>
      </c>
      <c r="C118" s="94">
        <v>32</v>
      </c>
      <c r="D118" s="78"/>
      <c r="E118" s="18">
        <v>1</v>
      </c>
      <c r="F118" s="18">
        <f t="shared" si="37"/>
        <v>0</v>
      </c>
      <c r="G118" s="12">
        <f t="shared" si="20"/>
        <v>48</v>
      </c>
      <c r="H118" s="18">
        <f t="shared" si="36"/>
        <v>40</v>
      </c>
      <c r="I118" s="18">
        <v>10</v>
      </c>
      <c r="J118" s="18">
        <v>4</v>
      </c>
      <c r="K118" s="18">
        <v>20</v>
      </c>
      <c r="L118" s="18">
        <v>6</v>
      </c>
      <c r="M118" s="39">
        <f t="shared" si="21"/>
        <v>128</v>
      </c>
    </row>
    <row r="119" spans="1:13" x14ac:dyDescent="0.25">
      <c r="A119" s="20" t="s">
        <v>108</v>
      </c>
      <c r="B119" s="69">
        <f>'Свод 2023'!B126</f>
        <v>1</v>
      </c>
      <c r="C119" s="94">
        <v>52</v>
      </c>
      <c r="D119" s="78"/>
      <c r="E119" s="18">
        <v>1</v>
      </c>
      <c r="F119" s="18">
        <f t="shared" si="37"/>
        <v>0</v>
      </c>
      <c r="G119" s="12">
        <f t="shared" si="20"/>
        <v>78</v>
      </c>
      <c r="H119" s="18">
        <f t="shared" si="36"/>
        <v>40</v>
      </c>
      <c r="I119" s="18">
        <v>10</v>
      </c>
      <c r="J119" s="18">
        <v>4</v>
      </c>
      <c r="K119" s="18">
        <v>20</v>
      </c>
      <c r="L119" s="18">
        <v>6</v>
      </c>
      <c r="M119" s="39">
        <f t="shared" si="21"/>
        <v>158</v>
      </c>
    </row>
    <row r="120" spans="1:13" x14ac:dyDescent="0.25">
      <c r="A120" s="20" t="s">
        <v>109</v>
      </c>
      <c r="B120" s="69">
        <f>'Свод 2023'!B127</f>
        <v>1</v>
      </c>
      <c r="C120" s="94">
        <v>52</v>
      </c>
      <c r="D120" s="78"/>
      <c r="E120" s="18">
        <v>1</v>
      </c>
      <c r="F120" s="18">
        <f t="shared" si="37"/>
        <v>0</v>
      </c>
      <c r="G120" s="12">
        <f t="shared" si="20"/>
        <v>78</v>
      </c>
      <c r="H120" s="18">
        <f t="shared" si="36"/>
        <v>40</v>
      </c>
      <c r="I120" s="18">
        <v>10</v>
      </c>
      <c r="J120" s="18">
        <v>4</v>
      </c>
      <c r="K120" s="18">
        <v>20</v>
      </c>
      <c r="L120" s="18">
        <v>6</v>
      </c>
      <c r="M120" s="39">
        <f t="shared" si="21"/>
        <v>158</v>
      </c>
    </row>
    <row r="121" spans="1:13" x14ac:dyDescent="0.25">
      <c r="A121" s="20" t="s">
        <v>110</v>
      </c>
      <c r="B121" s="69">
        <f>'Свод 2023'!B128</f>
        <v>1</v>
      </c>
      <c r="C121" s="94">
        <v>48</v>
      </c>
      <c r="D121" s="78"/>
      <c r="E121" s="18">
        <v>1</v>
      </c>
      <c r="F121" s="18">
        <f t="shared" si="37"/>
        <v>0</v>
      </c>
      <c r="G121" s="12">
        <f t="shared" si="20"/>
        <v>72</v>
      </c>
      <c r="H121" s="18">
        <f t="shared" si="36"/>
        <v>40</v>
      </c>
      <c r="I121" s="18">
        <v>10</v>
      </c>
      <c r="J121" s="18">
        <v>4</v>
      </c>
      <c r="K121" s="18">
        <v>20</v>
      </c>
      <c r="L121" s="18">
        <v>6</v>
      </c>
      <c r="M121" s="39">
        <f t="shared" si="21"/>
        <v>152</v>
      </c>
    </row>
    <row r="122" spans="1:13" x14ac:dyDescent="0.25">
      <c r="A122" s="20" t="s">
        <v>111</v>
      </c>
      <c r="B122" s="69">
        <f>'Свод 2023'!B129</f>
        <v>1</v>
      </c>
      <c r="C122" s="94">
        <v>64</v>
      </c>
      <c r="D122" s="78"/>
      <c r="E122" s="18">
        <v>1</v>
      </c>
      <c r="F122" s="18">
        <f t="shared" si="37"/>
        <v>0</v>
      </c>
      <c r="G122" s="12">
        <f t="shared" si="20"/>
        <v>96</v>
      </c>
      <c r="H122" s="18">
        <f t="shared" si="36"/>
        <v>40</v>
      </c>
      <c r="I122" s="18">
        <v>10</v>
      </c>
      <c r="J122" s="18">
        <v>4</v>
      </c>
      <c r="K122" s="18">
        <v>20</v>
      </c>
      <c r="L122" s="18">
        <v>6</v>
      </c>
      <c r="M122" s="39">
        <f t="shared" si="21"/>
        <v>176</v>
      </c>
    </row>
    <row r="123" spans="1:13" x14ac:dyDescent="0.25">
      <c r="A123" s="20" t="s">
        <v>112</v>
      </c>
      <c r="B123" s="69">
        <f>'Свод 2023'!B130</f>
        <v>1</v>
      </c>
      <c r="C123" s="94">
        <v>75</v>
      </c>
      <c r="D123" s="78"/>
      <c r="E123" s="18">
        <v>1</v>
      </c>
      <c r="F123" s="18">
        <f t="shared" si="37"/>
        <v>0</v>
      </c>
      <c r="G123" s="12">
        <f t="shared" si="20"/>
        <v>112.5</v>
      </c>
      <c r="H123" s="18">
        <f t="shared" si="36"/>
        <v>40</v>
      </c>
      <c r="I123" s="18">
        <v>10</v>
      </c>
      <c r="J123" s="18">
        <v>4</v>
      </c>
      <c r="K123" s="18">
        <v>20</v>
      </c>
      <c r="L123" s="18">
        <v>6</v>
      </c>
      <c r="M123" s="39">
        <f t="shared" si="21"/>
        <v>192.5</v>
      </c>
    </row>
    <row r="124" spans="1:13" x14ac:dyDescent="0.25">
      <c r="A124" s="20" t="s">
        <v>113</v>
      </c>
      <c r="B124" s="69">
        <f>'Свод 2023'!B131</f>
        <v>1</v>
      </c>
      <c r="C124" s="94">
        <v>37</v>
      </c>
      <c r="D124" s="78"/>
      <c r="E124" s="18">
        <v>1</v>
      </c>
      <c r="F124" s="18">
        <f t="shared" si="37"/>
        <v>0</v>
      </c>
      <c r="G124" s="12">
        <f t="shared" si="20"/>
        <v>55.5</v>
      </c>
      <c r="H124" s="18">
        <f t="shared" si="36"/>
        <v>40</v>
      </c>
      <c r="I124" s="18">
        <v>10</v>
      </c>
      <c r="J124" s="18">
        <v>4</v>
      </c>
      <c r="K124" s="18">
        <v>20</v>
      </c>
      <c r="L124" s="18">
        <v>6</v>
      </c>
      <c r="M124" s="39">
        <f t="shared" si="21"/>
        <v>135.5</v>
      </c>
    </row>
    <row r="125" spans="1:13" x14ac:dyDescent="0.25">
      <c r="A125" s="20" t="s">
        <v>114</v>
      </c>
      <c r="B125" s="69">
        <f>'Свод 2023'!B132</f>
        <v>1</v>
      </c>
      <c r="C125" s="94">
        <v>30</v>
      </c>
      <c r="D125" s="78"/>
      <c r="E125" s="18">
        <v>1</v>
      </c>
      <c r="F125" s="18">
        <f t="shared" si="37"/>
        <v>0</v>
      </c>
      <c r="G125" s="12">
        <f t="shared" si="20"/>
        <v>45</v>
      </c>
      <c r="H125" s="18">
        <f t="shared" si="36"/>
        <v>40</v>
      </c>
      <c r="I125" s="18">
        <v>10</v>
      </c>
      <c r="J125" s="18">
        <v>4</v>
      </c>
      <c r="K125" s="18">
        <v>20</v>
      </c>
      <c r="L125" s="18">
        <v>6</v>
      </c>
      <c r="M125" s="39">
        <f t="shared" si="21"/>
        <v>125</v>
      </c>
    </row>
    <row r="126" spans="1:13" x14ac:dyDescent="0.25">
      <c r="A126" s="20" t="s">
        <v>115</v>
      </c>
      <c r="B126" s="69">
        <f>'Свод 2023'!B133</f>
        <v>2</v>
      </c>
      <c r="C126" s="94">
        <v>67</v>
      </c>
      <c r="D126" s="78"/>
      <c r="E126" s="18">
        <v>1</v>
      </c>
      <c r="F126" s="18">
        <f t="shared" si="37"/>
        <v>0</v>
      </c>
      <c r="G126" s="12">
        <f t="shared" si="20"/>
        <v>100.5</v>
      </c>
      <c r="H126" s="18">
        <f t="shared" si="36"/>
        <v>80</v>
      </c>
      <c r="I126" s="18">
        <v>10</v>
      </c>
      <c r="J126" s="18">
        <v>4</v>
      </c>
      <c r="K126" s="18">
        <v>20</v>
      </c>
      <c r="L126" s="18">
        <v>6</v>
      </c>
      <c r="M126" s="39">
        <f t="shared" si="21"/>
        <v>220.5</v>
      </c>
    </row>
    <row r="127" spans="1:13" x14ac:dyDescent="0.25">
      <c r="A127" s="20" t="s">
        <v>116</v>
      </c>
      <c r="B127" s="69">
        <f>'Свод 2023'!B134</f>
        <v>1</v>
      </c>
      <c r="C127" s="94">
        <v>95</v>
      </c>
      <c r="D127" s="78"/>
      <c r="E127" s="18">
        <v>1</v>
      </c>
      <c r="F127" s="18">
        <f t="shared" si="37"/>
        <v>0</v>
      </c>
      <c r="G127" s="12">
        <f t="shared" si="20"/>
        <v>142.5</v>
      </c>
      <c r="H127" s="18">
        <f t="shared" si="36"/>
        <v>40</v>
      </c>
      <c r="I127" s="18">
        <v>10</v>
      </c>
      <c r="J127" s="18">
        <v>4</v>
      </c>
      <c r="K127" s="18">
        <v>20</v>
      </c>
      <c r="L127" s="18">
        <v>6</v>
      </c>
      <c r="M127" s="39">
        <f t="shared" si="21"/>
        <v>222.5</v>
      </c>
    </row>
    <row r="128" spans="1:13" x14ac:dyDescent="0.25">
      <c r="A128" s="20" t="s">
        <v>117</v>
      </c>
      <c r="B128" s="69">
        <f>'Свод 2023'!B135</f>
        <v>1</v>
      </c>
      <c r="C128" s="94">
        <v>76</v>
      </c>
      <c r="D128" s="78"/>
      <c r="E128" s="18">
        <v>1</v>
      </c>
      <c r="F128" s="18">
        <f t="shared" si="37"/>
        <v>0</v>
      </c>
      <c r="G128" s="12">
        <f t="shared" si="20"/>
        <v>114</v>
      </c>
      <c r="H128" s="18">
        <f t="shared" si="36"/>
        <v>40</v>
      </c>
      <c r="I128" s="18">
        <v>10</v>
      </c>
      <c r="J128" s="18">
        <v>4</v>
      </c>
      <c r="K128" s="18">
        <v>20</v>
      </c>
      <c r="L128" s="18">
        <v>6</v>
      </c>
      <c r="M128" s="39">
        <f t="shared" si="21"/>
        <v>194</v>
      </c>
    </row>
    <row r="129" spans="1:13" x14ac:dyDescent="0.25">
      <c r="A129" s="20" t="s">
        <v>118</v>
      </c>
      <c r="B129" s="69">
        <f>'Свод 2023'!B136</f>
        <v>1</v>
      </c>
      <c r="C129" s="94">
        <v>35</v>
      </c>
      <c r="D129" s="78"/>
      <c r="E129" s="18">
        <v>1</v>
      </c>
      <c r="F129" s="18">
        <f t="shared" si="37"/>
        <v>0</v>
      </c>
      <c r="G129" s="12">
        <f t="shared" si="20"/>
        <v>52.5</v>
      </c>
      <c r="H129" s="18">
        <f t="shared" si="36"/>
        <v>40</v>
      </c>
      <c r="I129" s="18">
        <v>10</v>
      </c>
      <c r="J129" s="18">
        <v>4</v>
      </c>
      <c r="K129" s="18">
        <v>20</v>
      </c>
      <c r="L129" s="18">
        <v>6</v>
      </c>
      <c r="M129" s="39">
        <f t="shared" si="21"/>
        <v>132.5</v>
      </c>
    </row>
    <row r="130" spans="1:13" x14ac:dyDescent="0.25">
      <c r="A130" s="20" t="s">
        <v>119</v>
      </c>
      <c r="B130" s="69">
        <f>'Свод 2023'!B137</f>
        <v>1</v>
      </c>
      <c r="C130" s="94">
        <v>66</v>
      </c>
      <c r="D130" s="78"/>
      <c r="E130" s="18">
        <v>1</v>
      </c>
      <c r="F130" s="18">
        <f t="shared" si="37"/>
        <v>0</v>
      </c>
      <c r="G130" s="12">
        <f t="shared" si="20"/>
        <v>99</v>
      </c>
      <c r="H130" s="18">
        <f t="shared" si="36"/>
        <v>40</v>
      </c>
      <c r="I130" s="18">
        <v>10</v>
      </c>
      <c r="J130" s="18">
        <v>4</v>
      </c>
      <c r="K130" s="18">
        <v>20</v>
      </c>
      <c r="L130" s="18">
        <v>6</v>
      </c>
      <c r="M130" s="39">
        <f t="shared" si="21"/>
        <v>179</v>
      </c>
    </row>
    <row r="131" spans="1:13" x14ac:dyDescent="0.25">
      <c r="A131" s="20" t="s">
        <v>120</v>
      </c>
      <c r="B131" s="69">
        <f>'Свод 2023'!B138</f>
        <v>1</v>
      </c>
      <c r="C131" s="94">
        <v>89</v>
      </c>
      <c r="D131" s="78"/>
      <c r="E131" s="18">
        <v>1</v>
      </c>
      <c r="F131" s="18">
        <f t="shared" si="37"/>
        <v>0</v>
      </c>
      <c r="G131" s="12">
        <f t="shared" si="20"/>
        <v>133.5</v>
      </c>
      <c r="H131" s="18">
        <f t="shared" si="36"/>
        <v>40</v>
      </c>
      <c r="I131" s="18">
        <v>10</v>
      </c>
      <c r="J131" s="18">
        <v>4</v>
      </c>
      <c r="K131" s="18">
        <v>20</v>
      </c>
      <c r="L131" s="18">
        <v>6</v>
      </c>
      <c r="M131" s="39">
        <f t="shared" si="21"/>
        <v>213.5</v>
      </c>
    </row>
    <row r="132" spans="1:13" x14ac:dyDescent="0.25">
      <c r="A132" s="20" t="s">
        <v>121</v>
      </c>
      <c r="B132" s="69">
        <f>'Свод 2023'!B139</f>
        <v>1</v>
      </c>
      <c r="C132" s="94">
        <v>66</v>
      </c>
      <c r="D132" s="78"/>
      <c r="E132" s="18">
        <v>1</v>
      </c>
      <c r="F132" s="18">
        <f t="shared" si="37"/>
        <v>0</v>
      </c>
      <c r="G132" s="12">
        <f t="shared" ref="G132:G164" si="38">C132*1.5</f>
        <v>99</v>
      </c>
      <c r="H132" s="18">
        <f t="shared" si="36"/>
        <v>40</v>
      </c>
      <c r="I132" s="18">
        <v>10</v>
      </c>
      <c r="J132" s="18">
        <v>4</v>
      </c>
      <c r="K132" s="18">
        <v>20</v>
      </c>
      <c r="L132" s="18">
        <v>6</v>
      </c>
      <c r="M132" s="39">
        <f t="shared" ref="M132:M164" si="39">SUM(F132:L132)</f>
        <v>179</v>
      </c>
    </row>
    <row r="133" spans="1:13" x14ac:dyDescent="0.25">
      <c r="A133" s="20" t="s">
        <v>122</v>
      </c>
      <c r="B133" s="69">
        <f>'Свод 2023'!B140</f>
        <v>1</v>
      </c>
      <c r="C133" s="94">
        <v>64</v>
      </c>
      <c r="D133" s="78"/>
      <c r="E133" s="18">
        <v>1</v>
      </c>
      <c r="F133" s="18">
        <f t="shared" si="37"/>
        <v>0</v>
      </c>
      <c r="G133" s="12">
        <f t="shared" si="38"/>
        <v>96</v>
      </c>
      <c r="H133" s="18">
        <f t="shared" si="36"/>
        <v>40</v>
      </c>
      <c r="I133" s="18">
        <v>10</v>
      </c>
      <c r="J133" s="18">
        <v>4</v>
      </c>
      <c r="K133" s="18">
        <v>20</v>
      </c>
      <c r="L133" s="18">
        <v>6</v>
      </c>
      <c r="M133" s="39">
        <f t="shared" si="39"/>
        <v>176</v>
      </c>
    </row>
    <row r="134" spans="1:13" ht="14.25" x14ac:dyDescent="0.2">
      <c r="A134" s="23" t="s">
        <v>159</v>
      </c>
      <c r="B134" s="80">
        <f t="shared" ref="B134:L134" si="40">SUM(B104:B133)</f>
        <v>34</v>
      </c>
      <c r="C134" s="80">
        <f t="shared" si="40"/>
        <v>1815</v>
      </c>
      <c r="D134" s="80">
        <f t="shared" si="40"/>
        <v>0</v>
      </c>
      <c r="E134" s="39">
        <f t="shared" si="40"/>
        <v>30</v>
      </c>
      <c r="F134" s="39">
        <f t="shared" si="40"/>
        <v>0</v>
      </c>
      <c r="G134" s="39">
        <f t="shared" si="40"/>
        <v>2722.5</v>
      </c>
      <c r="H134" s="39">
        <f t="shared" si="40"/>
        <v>1360</v>
      </c>
      <c r="I134" s="39">
        <f t="shared" si="40"/>
        <v>300</v>
      </c>
      <c r="J134" s="39">
        <f t="shared" si="40"/>
        <v>120</v>
      </c>
      <c r="K134" s="39">
        <f t="shared" si="40"/>
        <v>600</v>
      </c>
      <c r="L134" s="39">
        <f t="shared" si="40"/>
        <v>180</v>
      </c>
      <c r="M134" s="39">
        <f t="shared" si="39"/>
        <v>5282.5</v>
      </c>
    </row>
    <row r="135" spans="1:13" x14ac:dyDescent="0.25">
      <c r="A135" s="22" t="s">
        <v>123</v>
      </c>
      <c r="B135" s="69">
        <f>'Свод 2023'!B142</f>
        <v>2</v>
      </c>
      <c r="C135" s="94">
        <v>60</v>
      </c>
      <c r="D135" s="78"/>
      <c r="E135" s="18">
        <v>1</v>
      </c>
      <c r="F135" s="18">
        <f t="shared" ref="F135" si="41">D135*E135</f>
        <v>0</v>
      </c>
      <c r="G135" s="12">
        <f t="shared" si="38"/>
        <v>90</v>
      </c>
      <c r="H135" s="18">
        <f t="shared" ref="H135:H139" si="42">ROUND(B135*40,3)</f>
        <v>80</v>
      </c>
      <c r="I135" s="18">
        <v>10</v>
      </c>
      <c r="J135" s="18">
        <v>4</v>
      </c>
      <c r="K135" s="18">
        <v>20</v>
      </c>
      <c r="L135" s="18">
        <v>6</v>
      </c>
      <c r="M135" s="39">
        <f t="shared" si="39"/>
        <v>210</v>
      </c>
    </row>
    <row r="136" spans="1:13" x14ac:dyDescent="0.25">
      <c r="A136" s="22" t="s">
        <v>124</v>
      </c>
      <c r="B136" s="69">
        <f>'Свод 2023'!B143</f>
        <v>1</v>
      </c>
      <c r="C136" s="94">
        <v>35</v>
      </c>
      <c r="D136" s="78"/>
      <c r="E136" s="18">
        <v>1</v>
      </c>
      <c r="F136" s="18">
        <f t="shared" ref="F136:F139" si="43">D136*E136</f>
        <v>0</v>
      </c>
      <c r="G136" s="12">
        <f t="shared" si="38"/>
        <v>52.5</v>
      </c>
      <c r="H136" s="18">
        <f t="shared" si="42"/>
        <v>40</v>
      </c>
      <c r="I136" s="18">
        <v>10</v>
      </c>
      <c r="J136" s="18">
        <v>4</v>
      </c>
      <c r="K136" s="18">
        <v>20</v>
      </c>
      <c r="L136" s="18">
        <v>6</v>
      </c>
      <c r="M136" s="39">
        <f t="shared" si="39"/>
        <v>132.5</v>
      </c>
    </row>
    <row r="137" spans="1:13" x14ac:dyDescent="0.25">
      <c r="A137" s="22" t="s">
        <v>125</v>
      </c>
      <c r="B137" s="69">
        <f>'Свод 2023'!B144</f>
        <v>1</v>
      </c>
      <c r="C137" s="94">
        <v>24</v>
      </c>
      <c r="D137" s="78"/>
      <c r="E137" s="18">
        <v>1</v>
      </c>
      <c r="F137" s="18">
        <f t="shared" si="43"/>
        <v>0</v>
      </c>
      <c r="G137" s="12">
        <f t="shared" si="38"/>
        <v>36</v>
      </c>
      <c r="H137" s="18">
        <f t="shared" si="42"/>
        <v>40</v>
      </c>
      <c r="I137" s="18">
        <v>10</v>
      </c>
      <c r="J137" s="18">
        <v>4</v>
      </c>
      <c r="K137" s="18">
        <v>20</v>
      </c>
      <c r="L137" s="18">
        <v>6</v>
      </c>
      <c r="M137" s="39">
        <f t="shared" si="39"/>
        <v>116</v>
      </c>
    </row>
    <row r="138" spans="1:13" x14ac:dyDescent="0.25">
      <c r="A138" s="22" t="s">
        <v>126</v>
      </c>
      <c r="B138" s="69">
        <f>'Свод 2023'!B145</f>
        <v>1</v>
      </c>
      <c r="C138" s="94">
        <v>25</v>
      </c>
      <c r="D138" s="78"/>
      <c r="E138" s="18">
        <v>1</v>
      </c>
      <c r="F138" s="18">
        <f t="shared" si="43"/>
        <v>0</v>
      </c>
      <c r="G138" s="12">
        <f t="shared" si="38"/>
        <v>37.5</v>
      </c>
      <c r="H138" s="18">
        <f t="shared" si="42"/>
        <v>40</v>
      </c>
      <c r="I138" s="18">
        <v>10</v>
      </c>
      <c r="J138" s="18">
        <v>4</v>
      </c>
      <c r="K138" s="18">
        <v>20</v>
      </c>
      <c r="L138" s="18">
        <v>6</v>
      </c>
      <c r="M138" s="39">
        <f t="shared" si="39"/>
        <v>117.5</v>
      </c>
    </row>
    <row r="139" spans="1:13" x14ac:dyDescent="0.25">
      <c r="A139" s="22" t="s">
        <v>127</v>
      </c>
      <c r="B139" s="69">
        <f>'Свод 2023'!B146</f>
        <v>1</v>
      </c>
      <c r="C139" s="94">
        <v>51</v>
      </c>
      <c r="D139" s="78"/>
      <c r="E139" s="18">
        <v>1</v>
      </c>
      <c r="F139" s="18">
        <f t="shared" si="43"/>
        <v>0</v>
      </c>
      <c r="G139" s="12">
        <f t="shared" si="38"/>
        <v>76.5</v>
      </c>
      <c r="H139" s="18">
        <f t="shared" si="42"/>
        <v>40</v>
      </c>
      <c r="I139" s="18">
        <v>10</v>
      </c>
      <c r="J139" s="18">
        <v>4</v>
      </c>
      <c r="K139" s="18">
        <v>20</v>
      </c>
      <c r="L139" s="18">
        <v>6</v>
      </c>
      <c r="M139" s="39">
        <f t="shared" si="39"/>
        <v>156.5</v>
      </c>
    </row>
    <row r="140" spans="1:13" ht="14.25" x14ac:dyDescent="0.2">
      <c r="A140" s="23" t="s">
        <v>160</v>
      </c>
      <c r="B140" s="80">
        <f t="shared" ref="B140:E140" si="44">SUM(B135:B139)</f>
        <v>6</v>
      </c>
      <c r="C140" s="80">
        <f t="shared" si="44"/>
        <v>195</v>
      </c>
      <c r="D140" s="80">
        <f t="shared" si="44"/>
        <v>0</v>
      </c>
      <c r="E140" s="39">
        <f t="shared" si="44"/>
        <v>5</v>
      </c>
      <c r="F140" s="39">
        <f>SUM(F135:F139)</f>
        <v>0</v>
      </c>
      <c r="G140" s="39">
        <f t="shared" ref="G140:L140" si="45">SUM(G135:G139)</f>
        <v>292.5</v>
      </c>
      <c r="H140" s="39">
        <f t="shared" si="45"/>
        <v>240</v>
      </c>
      <c r="I140" s="39">
        <f t="shared" si="45"/>
        <v>50</v>
      </c>
      <c r="J140" s="39">
        <f t="shared" si="45"/>
        <v>20</v>
      </c>
      <c r="K140" s="39">
        <f t="shared" si="45"/>
        <v>100</v>
      </c>
      <c r="L140" s="39">
        <f t="shared" si="45"/>
        <v>30</v>
      </c>
      <c r="M140" s="39">
        <f t="shared" si="39"/>
        <v>732.5</v>
      </c>
    </row>
    <row r="141" spans="1:13" x14ac:dyDescent="0.25">
      <c r="A141" s="20" t="s">
        <v>128</v>
      </c>
      <c r="B141" s="69">
        <f>'Свод 2023'!B148</f>
        <v>2</v>
      </c>
      <c r="C141" s="94">
        <v>95</v>
      </c>
      <c r="D141" s="78"/>
      <c r="E141" s="18">
        <v>1</v>
      </c>
      <c r="F141" s="18">
        <f t="shared" ref="F141" si="46">D141*E141</f>
        <v>0</v>
      </c>
      <c r="G141" s="12">
        <f t="shared" si="38"/>
        <v>142.5</v>
      </c>
      <c r="H141" s="18">
        <f t="shared" ref="H141:H164" si="47">ROUND(B141*40,3)</f>
        <v>80</v>
      </c>
      <c r="I141" s="18">
        <v>10</v>
      </c>
      <c r="J141" s="18">
        <v>4</v>
      </c>
      <c r="K141" s="18">
        <v>20</v>
      </c>
      <c r="L141" s="18">
        <v>6</v>
      </c>
      <c r="M141" s="39">
        <f t="shared" si="39"/>
        <v>262.5</v>
      </c>
    </row>
    <row r="142" spans="1:13" x14ac:dyDescent="0.25">
      <c r="A142" s="20" t="s">
        <v>129</v>
      </c>
      <c r="B142" s="69">
        <f>'Свод 2023'!B149</f>
        <v>1</v>
      </c>
      <c r="C142" s="94">
        <v>42</v>
      </c>
      <c r="D142" s="78"/>
      <c r="E142" s="18">
        <v>1</v>
      </c>
      <c r="F142" s="18">
        <f t="shared" ref="F142:F164" si="48">D142*E142</f>
        <v>0</v>
      </c>
      <c r="G142" s="12">
        <f t="shared" si="38"/>
        <v>63</v>
      </c>
      <c r="H142" s="18">
        <f t="shared" si="47"/>
        <v>40</v>
      </c>
      <c r="I142" s="18">
        <v>10</v>
      </c>
      <c r="J142" s="18">
        <v>4</v>
      </c>
      <c r="K142" s="18">
        <v>20</v>
      </c>
      <c r="L142" s="18">
        <v>6</v>
      </c>
      <c r="M142" s="39">
        <f t="shared" si="39"/>
        <v>143</v>
      </c>
    </row>
    <row r="143" spans="1:13" x14ac:dyDescent="0.25">
      <c r="A143" s="20" t="s">
        <v>130</v>
      </c>
      <c r="B143" s="69">
        <f>'Свод 2023'!B150</f>
        <v>1</v>
      </c>
      <c r="C143" s="94">
        <v>47</v>
      </c>
      <c r="D143" s="78"/>
      <c r="E143" s="18">
        <v>1</v>
      </c>
      <c r="F143" s="18">
        <f t="shared" si="48"/>
        <v>0</v>
      </c>
      <c r="G143" s="12">
        <f t="shared" si="38"/>
        <v>70.5</v>
      </c>
      <c r="H143" s="18">
        <f t="shared" si="47"/>
        <v>40</v>
      </c>
      <c r="I143" s="18">
        <v>10</v>
      </c>
      <c r="J143" s="18">
        <v>4</v>
      </c>
      <c r="K143" s="18">
        <v>20</v>
      </c>
      <c r="L143" s="18">
        <v>6</v>
      </c>
      <c r="M143" s="39">
        <f t="shared" si="39"/>
        <v>150.5</v>
      </c>
    </row>
    <row r="144" spans="1:13" x14ac:dyDescent="0.25">
      <c r="A144" s="20" t="s">
        <v>131</v>
      </c>
      <c r="B144" s="69">
        <f>'Свод 2023'!B151</f>
        <v>2</v>
      </c>
      <c r="C144" s="94">
        <v>79.400000000000006</v>
      </c>
      <c r="D144" s="78"/>
      <c r="E144" s="18">
        <v>1</v>
      </c>
      <c r="F144" s="18">
        <f t="shared" si="48"/>
        <v>0</v>
      </c>
      <c r="G144" s="12">
        <f t="shared" si="38"/>
        <v>119.10000000000001</v>
      </c>
      <c r="H144" s="18">
        <f t="shared" si="47"/>
        <v>80</v>
      </c>
      <c r="I144" s="18">
        <v>10</v>
      </c>
      <c r="J144" s="18">
        <v>4</v>
      </c>
      <c r="K144" s="18">
        <v>20</v>
      </c>
      <c r="L144" s="18">
        <v>6</v>
      </c>
      <c r="M144" s="39">
        <f t="shared" si="39"/>
        <v>239.10000000000002</v>
      </c>
    </row>
    <row r="145" spans="1:13" x14ac:dyDescent="0.25">
      <c r="A145" s="20" t="s">
        <v>132</v>
      </c>
      <c r="B145" s="69">
        <f>'Свод 2023'!B152</f>
        <v>2</v>
      </c>
      <c r="C145" s="94">
        <v>40</v>
      </c>
      <c r="D145" s="78"/>
      <c r="E145" s="18">
        <v>1</v>
      </c>
      <c r="F145" s="18">
        <f t="shared" si="48"/>
        <v>0</v>
      </c>
      <c r="G145" s="12">
        <f t="shared" si="38"/>
        <v>60</v>
      </c>
      <c r="H145" s="18">
        <f t="shared" si="47"/>
        <v>80</v>
      </c>
      <c r="I145" s="18">
        <v>10</v>
      </c>
      <c r="J145" s="18">
        <v>4</v>
      </c>
      <c r="K145" s="18">
        <v>20</v>
      </c>
      <c r="L145" s="18">
        <v>6</v>
      </c>
      <c r="M145" s="39">
        <f t="shared" si="39"/>
        <v>180</v>
      </c>
    </row>
    <row r="146" spans="1:13" x14ac:dyDescent="0.25">
      <c r="A146" s="20" t="s">
        <v>133</v>
      </c>
      <c r="B146" s="69">
        <f>'Свод 2023'!B153</f>
        <v>1</v>
      </c>
      <c r="C146" s="94">
        <v>62</v>
      </c>
      <c r="D146" s="78"/>
      <c r="E146" s="18">
        <v>1</v>
      </c>
      <c r="F146" s="18">
        <f t="shared" si="48"/>
        <v>0</v>
      </c>
      <c r="G146" s="12">
        <f t="shared" si="38"/>
        <v>93</v>
      </c>
      <c r="H146" s="18">
        <f t="shared" si="47"/>
        <v>40</v>
      </c>
      <c r="I146" s="18">
        <v>10</v>
      </c>
      <c r="J146" s="18">
        <v>4</v>
      </c>
      <c r="K146" s="18">
        <v>20</v>
      </c>
      <c r="L146" s="18">
        <v>6</v>
      </c>
      <c r="M146" s="39">
        <f t="shared" si="39"/>
        <v>173</v>
      </c>
    </row>
    <row r="147" spans="1:13" x14ac:dyDescent="0.25">
      <c r="A147" s="20" t="s">
        <v>134</v>
      </c>
      <c r="B147" s="69">
        <f>'Свод 2023'!B154</f>
        <v>1</v>
      </c>
      <c r="C147" s="94">
        <v>59.1</v>
      </c>
      <c r="D147" s="78"/>
      <c r="E147" s="18">
        <v>1</v>
      </c>
      <c r="F147" s="18">
        <f t="shared" si="48"/>
        <v>0</v>
      </c>
      <c r="G147" s="12">
        <f t="shared" si="38"/>
        <v>88.65</v>
      </c>
      <c r="H147" s="18">
        <f t="shared" si="47"/>
        <v>40</v>
      </c>
      <c r="I147" s="18">
        <v>10</v>
      </c>
      <c r="J147" s="18">
        <v>4</v>
      </c>
      <c r="K147" s="18">
        <v>20</v>
      </c>
      <c r="L147" s="18">
        <v>6</v>
      </c>
      <c r="M147" s="39">
        <f t="shared" si="39"/>
        <v>168.65</v>
      </c>
    </row>
    <row r="148" spans="1:13" x14ac:dyDescent="0.25">
      <c r="A148" s="20" t="s">
        <v>135</v>
      </c>
      <c r="B148" s="69">
        <f>'Свод 2023'!B155</f>
        <v>3</v>
      </c>
      <c r="C148" s="94">
        <v>44.7</v>
      </c>
      <c r="D148" s="78"/>
      <c r="E148" s="18">
        <v>1</v>
      </c>
      <c r="F148" s="18">
        <f t="shared" si="48"/>
        <v>0</v>
      </c>
      <c r="G148" s="12">
        <f t="shared" si="38"/>
        <v>67.050000000000011</v>
      </c>
      <c r="H148" s="18">
        <f t="shared" si="47"/>
        <v>120</v>
      </c>
      <c r="I148" s="18">
        <v>10</v>
      </c>
      <c r="J148" s="18">
        <v>4</v>
      </c>
      <c r="K148" s="18">
        <v>20</v>
      </c>
      <c r="L148" s="18">
        <v>6</v>
      </c>
      <c r="M148" s="39">
        <f t="shared" si="39"/>
        <v>227.05</v>
      </c>
    </row>
    <row r="149" spans="1:13" x14ac:dyDescent="0.25">
      <c r="A149" s="20" t="s">
        <v>136</v>
      </c>
      <c r="B149" s="69">
        <f>'Свод 2023'!B156</f>
        <v>1</v>
      </c>
      <c r="C149" s="94">
        <v>31</v>
      </c>
      <c r="D149" s="78"/>
      <c r="E149" s="18">
        <v>1</v>
      </c>
      <c r="F149" s="18">
        <f t="shared" si="48"/>
        <v>0</v>
      </c>
      <c r="G149" s="12">
        <f t="shared" si="38"/>
        <v>46.5</v>
      </c>
      <c r="H149" s="18">
        <f t="shared" si="47"/>
        <v>40</v>
      </c>
      <c r="I149" s="18">
        <v>10</v>
      </c>
      <c r="J149" s="18">
        <v>4</v>
      </c>
      <c r="K149" s="18">
        <v>20</v>
      </c>
      <c r="L149" s="18">
        <v>6</v>
      </c>
      <c r="M149" s="39">
        <f t="shared" si="39"/>
        <v>126.5</v>
      </c>
    </row>
    <row r="150" spans="1:13" x14ac:dyDescent="0.25">
      <c r="A150" s="20" t="s">
        <v>137</v>
      </c>
      <c r="B150" s="69">
        <f>'Свод 2023'!B157</f>
        <v>1</v>
      </c>
      <c r="C150" s="94">
        <v>41.7</v>
      </c>
      <c r="D150" s="78"/>
      <c r="E150" s="18">
        <v>1</v>
      </c>
      <c r="F150" s="18">
        <f t="shared" si="48"/>
        <v>0</v>
      </c>
      <c r="G150" s="12">
        <f t="shared" si="38"/>
        <v>62.550000000000004</v>
      </c>
      <c r="H150" s="18">
        <f t="shared" si="47"/>
        <v>40</v>
      </c>
      <c r="I150" s="18">
        <v>10</v>
      </c>
      <c r="J150" s="18">
        <v>4</v>
      </c>
      <c r="K150" s="18">
        <v>20</v>
      </c>
      <c r="L150" s="18">
        <v>6</v>
      </c>
      <c r="M150" s="39">
        <f t="shared" si="39"/>
        <v>142.55000000000001</v>
      </c>
    </row>
    <row r="151" spans="1:13" x14ac:dyDescent="0.25">
      <c r="A151" s="20" t="s">
        <v>138</v>
      </c>
      <c r="B151" s="69">
        <f>'Свод 2023'!B158</f>
        <v>3</v>
      </c>
      <c r="C151" s="94">
        <v>33.4</v>
      </c>
      <c r="D151" s="78"/>
      <c r="E151" s="18">
        <v>1</v>
      </c>
      <c r="F151" s="18">
        <f t="shared" si="48"/>
        <v>0</v>
      </c>
      <c r="G151" s="12">
        <f t="shared" si="38"/>
        <v>50.099999999999994</v>
      </c>
      <c r="H151" s="18">
        <f t="shared" si="47"/>
        <v>120</v>
      </c>
      <c r="I151" s="18">
        <v>10</v>
      </c>
      <c r="J151" s="18">
        <v>4</v>
      </c>
      <c r="K151" s="18">
        <v>20</v>
      </c>
      <c r="L151" s="18">
        <v>6</v>
      </c>
      <c r="M151" s="39">
        <f t="shared" si="39"/>
        <v>210.1</v>
      </c>
    </row>
    <row r="152" spans="1:13" x14ac:dyDescent="0.25">
      <c r="A152" s="20" t="s">
        <v>139</v>
      </c>
      <c r="B152" s="69">
        <f>'Свод 2023'!B159</f>
        <v>2</v>
      </c>
      <c r="C152" s="94">
        <v>37.799999999999997</v>
      </c>
      <c r="D152" s="78"/>
      <c r="E152" s="18">
        <v>1</v>
      </c>
      <c r="F152" s="18">
        <f t="shared" si="48"/>
        <v>0</v>
      </c>
      <c r="G152" s="12">
        <f t="shared" si="38"/>
        <v>56.699999999999996</v>
      </c>
      <c r="H152" s="18">
        <f t="shared" si="47"/>
        <v>80</v>
      </c>
      <c r="I152" s="18">
        <v>10</v>
      </c>
      <c r="J152" s="18">
        <v>4</v>
      </c>
      <c r="K152" s="18">
        <v>20</v>
      </c>
      <c r="L152" s="18">
        <v>6</v>
      </c>
      <c r="M152" s="39">
        <f t="shared" si="39"/>
        <v>176.7</v>
      </c>
    </row>
    <row r="153" spans="1:13" x14ac:dyDescent="0.25">
      <c r="A153" s="20" t="s">
        <v>140</v>
      </c>
      <c r="B153" s="69">
        <f>'Свод 2023'!B160</f>
        <v>1</v>
      </c>
      <c r="C153" s="94">
        <v>35</v>
      </c>
      <c r="D153" s="78"/>
      <c r="E153" s="18">
        <v>1</v>
      </c>
      <c r="F153" s="18">
        <f t="shared" si="48"/>
        <v>0</v>
      </c>
      <c r="G153" s="12">
        <f t="shared" si="38"/>
        <v>52.5</v>
      </c>
      <c r="H153" s="18">
        <f t="shared" si="47"/>
        <v>40</v>
      </c>
      <c r="I153" s="18">
        <v>10</v>
      </c>
      <c r="J153" s="18">
        <v>4</v>
      </c>
      <c r="K153" s="18">
        <v>20</v>
      </c>
      <c r="L153" s="18">
        <v>6</v>
      </c>
      <c r="M153" s="39">
        <f t="shared" si="39"/>
        <v>132.5</v>
      </c>
    </row>
    <row r="154" spans="1:13" x14ac:dyDescent="0.25">
      <c r="A154" s="20" t="s">
        <v>141</v>
      </c>
      <c r="B154" s="69">
        <f>'Свод 2023'!B161</f>
        <v>1</v>
      </c>
      <c r="C154" s="94">
        <v>59</v>
      </c>
      <c r="D154" s="78"/>
      <c r="E154" s="18">
        <v>1</v>
      </c>
      <c r="F154" s="18">
        <f t="shared" si="48"/>
        <v>0</v>
      </c>
      <c r="G154" s="12">
        <f t="shared" si="38"/>
        <v>88.5</v>
      </c>
      <c r="H154" s="18">
        <f t="shared" si="47"/>
        <v>40</v>
      </c>
      <c r="I154" s="18">
        <v>10</v>
      </c>
      <c r="J154" s="18">
        <v>4</v>
      </c>
      <c r="K154" s="18">
        <v>20</v>
      </c>
      <c r="L154" s="18">
        <v>6</v>
      </c>
      <c r="M154" s="39">
        <f t="shared" si="39"/>
        <v>168.5</v>
      </c>
    </row>
    <row r="155" spans="1:13" x14ac:dyDescent="0.25">
      <c r="A155" s="20" t="s">
        <v>142</v>
      </c>
      <c r="B155" s="69">
        <f>'Свод 2023'!B162</f>
        <v>1</v>
      </c>
      <c r="C155" s="94">
        <v>51</v>
      </c>
      <c r="D155" s="78"/>
      <c r="E155" s="18">
        <v>1</v>
      </c>
      <c r="F155" s="18">
        <f t="shared" si="48"/>
        <v>0</v>
      </c>
      <c r="G155" s="12">
        <f t="shared" si="38"/>
        <v>76.5</v>
      </c>
      <c r="H155" s="18">
        <f t="shared" si="47"/>
        <v>40</v>
      </c>
      <c r="I155" s="18">
        <v>10</v>
      </c>
      <c r="J155" s="18">
        <v>4</v>
      </c>
      <c r="K155" s="18">
        <v>20</v>
      </c>
      <c r="L155" s="18">
        <v>6</v>
      </c>
      <c r="M155" s="39">
        <f t="shared" si="39"/>
        <v>156.5</v>
      </c>
    </row>
    <row r="156" spans="1:13" x14ac:dyDescent="0.25">
      <c r="A156" s="20" t="s">
        <v>241</v>
      </c>
      <c r="B156" s="69">
        <v>2</v>
      </c>
      <c r="C156" s="94">
        <f>27+45</f>
        <v>72</v>
      </c>
      <c r="D156" s="78"/>
      <c r="E156" s="18">
        <v>1</v>
      </c>
      <c r="F156" s="18">
        <f t="shared" si="48"/>
        <v>0</v>
      </c>
      <c r="G156" s="12">
        <f t="shared" si="38"/>
        <v>108</v>
      </c>
      <c r="H156" s="18">
        <f t="shared" si="47"/>
        <v>80</v>
      </c>
      <c r="I156" s="18">
        <v>10</v>
      </c>
      <c r="J156" s="18">
        <v>4</v>
      </c>
      <c r="K156" s="18">
        <v>20</v>
      </c>
      <c r="L156" s="18">
        <v>6</v>
      </c>
      <c r="M156" s="39">
        <f t="shared" si="39"/>
        <v>228</v>
      </c>
    </row>
    <row r="157" spans="1:13" x14ac:dyDescent="0.25">
      <c r="A157" s="20" t="s">
        <v>144</v>
      </c>
      <c r="B157" s="69">
        <f>'Свод 2023'!B164</f>
        <v>2</v>
      </c>
      <c r="C157" s="94">
        <v>46.6</v>
      </c>
      <c r="D157" s="78"/>
      <c r="E157" s="18">
        <v>1</v>
      </c>
      <c r="F157" s="18">
        <f t="shared" si="48"/>
        <v>0</v>
      </c>
      <c r="G157" s="12">
        <f t="shared" si="38"/>
        <v>69.900000000000006</v>
      </c>
      <c r="H157" s="18">
        <f t="shared" si="47"/>
        <v>80</v>
      </c>
      <c r="I157" s="18">
        <v>10</v>
      </c>
      <c r="J157" s="18">
        <v>4</v>
      </c>
      <c r="K157" s="18">
        <v>20</v>
      </c>
      <c r="L157" s="18">
        <v>6</v>
      </c>
      <c r="M157" s="39">
        <f t="shared" si="39"/>
        <v>189.9</v>
      </c>
    </row>
    <row r="158" spans="1:13" x14ac:dyDescent="0.25">
      <c r="A158" s="20" t="s">
        <v>145</v>
      </c>
      <c r="B158" s="69">
        <f>'Свод 2023'!B165</f>
        <v>2</v>
      </c>
      <c r="C158" s="94">
        <v>15.3</v>
      </c>
      <c r="D158" s="78"/>
      <c r="E158" s="18">
        <v>1</v>
      </c>
      <c r="F158" s="18">
        <f t="shared" si="48"/>
        <v>0</v>
      </c>
      <c r="G158" s="12">
        <f t="shared" si="38"/>
        <v>22.950000000000003</v>
      </c>
      <c r="H158" s="18">
        <f t="shared" si="47"/>
        <v>80</v>
      </c>
      <c r="I158" s="18">
        <v>10</v>
      </c>
      <c r="J158" s="18">
        <v>4</v>
      </c>
      <c r="K158" s="18">
        <v>20</v>
      </c>
      <c r="L158" s="18">
        <v>6</v>
      </c>
      <c r="M158" s="39">
        <f t="shared" si="39"/>
        <v>142.94999999999999</v>
      </c>
    </row>
    <row r="159" spans="1:13" x14ac:dyDescent="0.25">
      <c r="A159" s="20" t="s">
        <v>146</v>
      </c>
      <c r="B159" s="69">
        <f>'Свод 2023'!B166</f>
        <v>2</v>
      </c>
      <c r="C159" s="94">
        <v>34.200000000000003</v>
      </c>
      <c r="D159" s="78"/>
      <c r="E159" s="18">
        <v>1</v>
      </c>
      <c r="F159" s="18">
        <f t="shared" si="48"/>
        <v>0</v>
      </c>
      <c r="G159" s="12">
        <f t="shared" si="38"/>
        <v>51.300000000000004</v>
      </c>
      <c r="H159" s="18">
        <f t="shared" si="47"/>
        <v>80</v>
      </c>
      <c r="I159" s="18">
        <v>10</v>
      </c>
      <c r="J159" s="18">
        <v>4</v>
      </c>
      <c r="K159" s="18">
        <v>20</v>
      </c>
      <c r="L159" s="18">
        <v>6</v>
      </c>
      <c r="M159" s="39">
        <f t="shared" si="39"/>
        <v>171.3</v>
      </c>
    </row>
    <row r="160" spans="1:13" x14ac:dyDescent="0.25">
      <c r="A160" s="20" t="s">
        <v>148</v>
      </c>
      <c r="B160" s="69">
        <f>'Свод 2023'!B167</f>
        <v>1</v>
      </c>
      <c r="C160" s="94">
        <v>44</v>
      </c>
      <c r="D160" s="78"/>
      <c r="E160" s="18">
        <v>1</v>
      </c>
      <c r="F160" s="18">
        <f t="shared" si="48"/>
        <v>0</v>
      </c>
      <c r="G160" s="12">
        <f t="shared" si="38"/>
        <v>66</v>
      </c>
      <c r="H160" s="18">
        <f t="shared" si="47"/>
        <v>40</v>
      </c>
      <c r="I160" s="18">
        <v>10</v>
      </c>
      <c r="J160" s="18">
        <v>4</v>
      </c>
      <c r="K160" s="18">
        <v>20</v>
      </c>
      <c r="L160" s="18">
        <v>6</v>
      </c>
      <c r="M160" s="39">
        <f t="shared" si="39"/>
        <v>146</v>
      </c>
    </row>
    <row r="161" spans="1:13" x14ac:dyDescent="0.25">
      <c r="A161" s="20" t="s">
        <v>149</v>
      </c>
      <c r="B161" s="69">
        <f>'Свод 2023'!B168</f>
        <v>1</v>
      </c>
      <c r="C161" s="94">
        <v>57</v>
      </c>
      <c r="D161" s="78"/>
      <c r="E161" s="18">
        <v>1</v>
      </c>
      <c r="F161" s="18">
        <f t="shared" si="48"/>
        <v>0</v>
      </c>
      <c r="G161" s="12">
        <f t="shared" si="38"/>
        <v>85.5</v>
      </c>
      <c r="H161" s="18">
        <f t="shared" si="47"/>
        <v>40</v>
      </c>
      <c r="I161" s="18">
        <v>10</v>
      </c>
      <c r="J161" s="18">
        <v>4</v>
      </c>
      <c r="K161" s="18">
        <v>20</v>
      </c>
      <c r="L161" s="18">
        <v>6</v>
      </c>
      <c r="M161" s="39">
        <f t="shared" si="39"/>
        <v>165.5</v>
      </c>
    </row>
    <row r="162" spans="1:13" x14ac:dyDescent="0.25">
      <c r="A162" s="20" t="s">
        <v>150</v>
      </c>
      <c r="B162" s="69">
        <f>'Свод 2023'!B169</f>
        <v>1</v>
      </c>
      <c r="C162" s="94">
        <v>66</v>
      </c>
      <c r="D162" s="78"/>
      <c r="E162" s="18">
        <v>1</v>
      </c>
      <c r="F162" s="18">
        <f t="shared" si="48"/>
        <v>0</v>
      </c>
      <c r="G162" s="12">
        <f t="shared" si="38"/>
        <v>99</v>
      </c>
      <c r="H162" s="18">
        <f t="shared" si="47"/>
        <v>40</v>
      </c>
      <c r="I162" s="18">
        <v>10</v>
      </c>
      <c r="J162" s="18">
        <v>4</v>
      </c>
      <c r="K162" s="18">
        <v>20</v>
      </c>
      <c r="L162" s="18">
        <v>6</v>
      </c>
      <c r="M162" s="39">
        <f t="shared" si="39"/>
        <v>179</v>
      </c>
    </row>
    <row r="163" spans="1:13" x14ac:dyDescent="0.25">
      <c r="A163" s="20" t="s">
        <v>151</v>
      </c>
      <c r="B163" s="69">
        <f>'Свод 2023'!B170</f>
        <v>2</v>
      </c>
      <c r="C163" s="94">
        <v>78</v>
      </c>
      <c r="D163" s="78"/>
      <c r="E163" s="18">
        <v>1</v>
      </c>
      <c r="F163" s="18">
        <f t="shared" si="48"/>
        <v>0</v>
      </c>
      <c r="G163" s="12">
        <f t="shared" si="38"/>
        <v>117</v>
      </c>
      <c r="H163" s="18">
        <f t="shared" si="47"/>
        <v>80</v>
      </c>
      <c r="I163" s="18">
        <v>10</v>
      </c>
      <c r="J163" s="18">
        <v>4</v>
      </c>
      <c r="K163" s="18">
        <v>20</v>
      </c>
      <c r="L163" s="18">
        <v>6</v>
      </c>
      <c r="M163" s="39">
        <f t="shared" si="39"/>
        <v>237</v>
      </c>
    </row>
    <row r="164" spans="1:13" x14ac:dyDescent="0.25">
      <c r="A164" s="20" t="s">
        <v>152</v>
      </c>
      <c r="B164" s="69">
        <f>'Свод 2023'!B171</f>
        <v>2</v>
      </c>
      <c r="C164" s="94">
        <v>94</v>
      </c>
      <c r="D164" s="79"/>
      <c r="E164" s="18">
        <v>1</v>
      </c>
      <c r="F164" s="18">
        <f t="shared" si="48"/>
        <v>0</v>
      </c>
      <c r="G164" s="12">
        <f t="shared" si="38"/>
        <v>141</v>
      </c>
      <c r="H164" s="18">
        <f t="shared" si="47"/>
        <v>80</v>
      </c>
      <c r="I164" s="12">
        <v>10</v>
      </c>
      <c r="J164" s="12">
        <v>4</v>
      </c>
      <c r="K164" s="18">
        <v>20</v>
      </c>
      <c r="L164" s="18">
        <v>6</v>
      </c>
      <c r="M164" s="39">
        <f t="shared" si="39"/>
        <v>261</v>
      </c>
    </row>
    <row r="165" spans="1:13" ht="14.25" x14ac:dyDescent="0.2">
      <c r="A165" s="23" t="s">
        <v>161</v>
      </c>
      <c r="B165" s="76">
        <f>SUM(B141:B164)</f>
        <v>38</v>
      </c>
      <c r="C165" s="76">
        <f>SUM(C141:C164)</f>
        <v>1265.1999999999998</v>
      </c>
      <c r="D165" s="76">
        <f>SUM(D141:D164)</f>
        <v>0</v>
      </c>
      <c r="E165" s="67">
        <f>SUM(E141:E164)</f>
        <v>24</v>
      </c>
      <c r="F165" s="67">
        <f>SUM(F141:F164)</f>
        <v>0</v>
      </c>
      <c r="G165" s="67">
        <f t="shared" ref="G165:M165" si="49">SUM(G141:G164)</f>
        <v>1897.8000000000002</v>
      </c>
      <c r="H165" s="67">
        <f t="shared" si="49"/>
        <v>1520</v>
      </c>
      <c r="I165" s="67">
        <f t="shared" si="49"/>
        <v>240</v>
      </c>
      <c r="J165" s="67">
        <f t="shared" si="49"/>
        <v>96</v>
      </c>
      <c r="K165" s="67">
        <f t="shared" si="49"/>
        <v>480</v>
      </c>
      <c r="L165" s="67">
        <f t="shared" si="49"/>
        <v>144</v>
      </c>
      <c r="M165" s="67">
        <f t="shared" si="49"/>
        <v>4377.7999999999993</v>
      </c>
    </row>
    <row r="166" spans="1:13" ht="14.25" x14ac:dyDescent="0.2">
      <c r="A166" s="25" t="s">
        <v>153</v>
      </c>
      <c r="B166" s="77">
        <f>B165+B140+B134+B103+B88+B79+B65+B47+B18</f>
        <v>198</v>
      </c>
      <c r="C166" s="77">
        <f>C165+C140+C134+C103+C88+C79+C65+C47+C18</f>
        <v>6663.5</v>
      </c>
      <c r="D166" s="77">
        <f>D165+D140+D134+D103+D88+D79+D65+D47+D18</f>
        <v>0</v>
      </c>
      <c r="E166" s="65">
        <f>E165+E140+E134+E103+E88+E79+E65+E47+E18</f>
        <v>154</v>
      </c>
      <c r="F166" s="65">
        <f>F165+F140+F134+F103+F88+F79+F65+F47+F18</f>
        <v>0</v>
      </c>
      <c r="G166" s="65">
        <f t="shared" ref="G166:M166" si="50">G165+G140+G134+G103+G88+G79+G65+G47+G18</f>
        <v>12181.45</v>
      </c>
      <c r="H166" s="65">
        <f t="shared" si="50"/>
        <v>7880</v>
      </c>
      <c r="I166" s="65">
        <f t="shared" si="50"/>
        <v>1543</v>
      </c>
      <c r="J166" s="65">
        <f t="shared" si="50"/>
        <v>614</v>
      </c>
      <c r="K166" s="65">
        <f t="shared" si="50"/>
        <v>3060</v>
      </c>
      <c r="L166" s="65">
        <f t="shared" si="50"/>
        <v>918</v>
      </c>
      <c r="M166" s="65">
        <f t="shared" si="50"/>
        <v>26196.45</v>
      </c>
    </row>
    <row r="167" spans="1:13" x14ac:dyDescent="0.25">
      <c r="M167" s="19"/>
    </row>
  </sheetData>
  <autoFilter ref="A2:M167"/>
  <mergeCells count="10">
    <mergeCell ref="L1:L2"/>
    <mergeCell ref="M1:M2"/>
    <mergeCell ref="A1:A2"/>
    <mergeCell ref="D1:F1"/>
    <mergeCell ref="H1:H2"/>
    <mergeCell ref="I1:I2"/>
    <mergeCell ref="J1:J2"/>
    <mergeCell ref="K1:K2"/>
    <mergeCell ref="B1:B2"/>
    <mergeCell ref="G1:G2"/>
  </mergeCells>
  <conditionalFormatting sqref="A66:A79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workbookViewId="0">
      <pane xSplit="1" ySplit="1" topLeftCell="B134" activePane="bottomRight" state="frozen"/>
      <selection pane="topRight" activeCell="B1" sqref="B1"/>
      <selection pane="bottomLeft" activeCell="A2" sqref="A2"/>
      <selection pane="bottomRight" activeCell="C140" sqref="C140:F142"/>
    </sheetView>
  </sheetViews>
  <sheetFormatPr defaultRowHeight="14.25" x14ac:dyDescent="0.2"/>
  <cols>
    <col min="1" max="1" width="29.125" customWidth="1"/>
    <col min="2" max="2" width="30.25" customWidth="1"/>
    <col min="3" max="3" width="18.375" customWidth="1"/>
    <col min="4" max="4" width="11.75" customWidth="1"/>
    <col min="5" max="5" width="10.75" customWidth="1"/>
    <col min="6" max="6" width="16.75" customWidth="1"/>
  </cols>
  <sheetData>
    <row r="1" spans="1:6" ht="63.75" customHeight="1" x14ac:dyDescent="0.2">
      <c r="A1" s="30" t="s">
        <v>0</v>
      </c>
      <c r="B1" s="31" t="s">
        <v>217</v>
      </c>
      <c r="C1" s="31" t="s">
        <v>218</v>
      </c>
      <c r="D1" s="32" t="s">
        <v>195</v>
      </c>
      <c r="E1" s="32" t="s">
        <v>196</v>
      </c>
      <c r="F1" s="32" t="s">
        <v>197</v>
      </c>
    </row>
    <row r="2" spans="1:6" ht="15" x14ac:dyDescent="0.2">
      <c r="A2" s="26" t="s">
        <v>1</v>
      </c>
      <c r="B2" s="16"/>
      <c r="C2" s="16"/>
      <c r="D2" s="16"/>
      <c r="E2" s="16"/>
      <c r="F2" s="16"/>
    </row>
    <row r="3" spans="1:6" ht="15" x14ac:dyDescent="0.2">
      <c r="A3" s="26" t="s">
        <v>2</v>
      </c>
      <c r="B3" s="16"/>
      <c r="C3" s="16"/>
      <c r="D3" s="16"/>
      <c r="E3" s="16"/>
      <c r="F3" s="16"/>
    </row>
    <row r="4" spans="1:6" ht="15" x14ac:dyDescent="0.2">
      <c r="A4" s="26" t="s">
        <v>3</v>
      </c>
      <c r="B4" s="16"/>
      <c r="C4" s="16"/>
      <c r="D4" s="16"/>
      <c r="E4" s="16"/>
      <c r="F4" s="16"/>
    </row>
    <row r="5" spans="1:6" ht="15" x14ac:dyDescent="0.2">
      <c r="A5" s="26" t="s">
        <v>4</v>
      </c>
      <c r="B5" s="16"/>
      <c r="C5" s="16"/>
      <c r="D5" s="16"/>
      <c r="E5" s="16"/>
      <c r="F5" s="16"/>
    </row>
    <row r="6" spans="1:6" ht="15" x14ac:dyDescent="0.2">
      <c r="A6" s="26" t="s">
        <v>5</v>
      </c>
      <c r="B6" s="16"/>
      <c r="C6" s="16"/>
      <c r="D6" s="16"/>
      <c r="E6" s="16"/>
      <c r="F6" s="16"/>
    </row>
    <row r="7" spans="1:6" ht="15" x14ac:dyDescent="0.2">
      <c r="A7" s="26" t="s">
        <v>6</v>
      </c>
      <c r="B7" s="16"/>
      <c r="C7" s="16"/>
      <c r="D7" s="16"/>
      <c r="E7" s="16"/>
      <c r="F7" s="16"/>
    </row>
    <row r="8" spans="1:6" ht="15" x14ac:dyDescent="0.2">
      <c r="A8" s="26" t="s">
        <v>7</v>
      </c>
      <c r="B8" s="16"/>
      <c r="C8" s="16"/>
      <c r="D8" s="16"/>
      <c r="E8" s="16"/>
      <c r="F8" s="16"/>
    </row>
    <row r="9" spans="1:6" ht="15" x14ac:dyDescent="0.2">
      <c r="A9" s="26" t="s">
        <v>8</v>
      </c>
      <c r="B9" s="16"/>
      <c r="C9" s="16"/>
      <c r="D9" s="16"/>
      <c r="E9" s="16"/>
      <c r="F9" s="16"/>
    </row>
    <row r="10" spans="1:6" ht="15" x14ac:dyDescent="0.2">
      <c r="A10" s="26" t="s">
        <v>9</v>
      </c>
      <c r="B10" s="16"/>
      <c r="C10" s="16"/>
      <c r="D10" s="16"/>
      <c r="E10" s="16"/>
      <c r="F10" s="16"/>
    </row>
    <row r="11" spans="1:6" ht="15" x14ac:dyDescent="0.2">
      <c r="A11" s="26" t="s">
        <v>10</v>
      </c>
      <c r="B11" s="16"/>
      <c r="C11" s="16"/>
      <c r="D11" s="16"/>
      <c r="E11" s="16"/>
      <c r="F11" s="16"/>
    </row>
    <row r="12" spans="1:6" ht="15" x14ac:dyDescent="0.2">
      <c r="A12" s="26" t="s">
        <v>11</v>
      </c>
      <c r="B12" s="16"/>
      <c r="C12" s="16"/>
      <c r="D12" s="16"/>
      <c r="E12" s="16"/>
      <c r="F12" s="16"/>
    </row>
    <row r="13" spans="1:6" ht="15" x14ac:dyDescent="0.2">
      <c r="A13" s="26" t="s">
        <v>12</v>
      </c>
      <c r="B13" s="16"/>
      <c r="C13" s="16"/>
      <c r="D13" s="16"/>
      <c r="E13" s="16"/>
      <c r="F13" s="16"/>
    </row>
    <row r="14" spans="1:6" ht="15" x14ac:dyDescent="0.2">
      <c r="A14" s="26" t="s">
        <v>13</v>
      </c>
      <c r="B14" s="16"/>
      <c r="C14" s="16"/>
      <c r="D14" s="16"/>
      <c r="E14" s="16"/>
      <c r="F14" s="16"/>
    </row>
    <row r="15" spans="1:6" ht="15" x14ac:dyDescent="0.2">
      <c r="A15" s="26" t="s">
        <v>14</v>
      </c>
      <c r="B15" s="16"/>
      <c r="C15" s="16"/>
      <c r="D15" s="16"/>
      <c r="E15" s="16"/>
      <c r="F15" s="16"/>
    </row>
    <row r="16" spans="1:6" ht="15" x14ac:dyDescent="0.2">
      <c r="A16" s="26" t="s">
        <v>15</v>
      </c>
      <c r="B16" s="16"/>
      <c r="C16" s="16"/>
      <c r="D16" s="16"/>
      <c r="E16" s="16"/>
      <c r="F16" s="16"/>
    </row>
    <row r="17" spans="1:6" x14ac:dyDescent="0.2">
      <c r="A17" s="27" t="s">
        <v>221</v>
      </c>
      <c r="B17" s="33">
        <f>SUM(B2:B16)</f>
        <v>0</v>
      </c>
      <c r="C17" s="33">
        <f t="shared" ref="C17:F17" si="0">SUM(C2:C16)</f>
        <v>0</v>
      </c>
      <c r="D17" s="33">
        <f t="shared" si="0"/>
        <v>0</v>
      </c>
      <c r="E17" s="33">
        <f t="shared" si="0"/>
        <v>0</v>
      </c>
      <c r="F17" s="33">
        <f t="shared" si="0"/>
        <v>0</v>
      </c>
    </row>
    <row r="18" spans="1:6" ht="15" x14ac:dyDescent="0.2">
      <c r="A18" s="26" t="s">
        <v>16</v>
      </c>
      <c r="B18" s="16"/>
      <c r="C18" s="16"/>
      <c r="D18" s="16"/>
      <c r="E18" s="16"/>
      <c r="F18" s="16"/>
    </row>
    <row r="19" spans="1:6" ht="15" x14ac:dyDescent="0.2">
      <c r="A19" s="26" t="s">
        <v>17</v>
      </c>
      <c r="B19" s="16"/>
      <c r="C19" s="16"/>
      <c r="D19" s="16"/>
      <c r="E19" s="16"/>
      <c r="F19" s="16"/>
    </row>
    <row r="20" spans="1:6" ht="15" x14ac:dyDescent="0.2">
      <c r="A20" s="26" t="s">
        <v>18</v>
      </c>
      <c r="B20" s="16"/>
      <c r="C20" s="16"/>
      <c r="D20" s="16"/>
      <c r="E20" s="16"/>
      <c r="F20" s="16"/>
    </row>
    <row r="21" spans="1:6" ht="15" x14ac:dyDescent="0.2">
      <c r="A21" s="26" t="s">
        <v>19</v>
      </c>
      <c r="B21" s="16"/>
      <c r="C21" s="16"/>
      <c r="D21" s="16"/>
      <c r="E21" s="16"/>
      <c r="F21" s="16"/>
    </row>
    <row r="22" spans="1:6" ht="15" x14ac:dyDescent="0.2">
      <c r="A22" s="26" t="s">
        <v>20</v>
      </c>
      <c r="B22" s="16"/>
      <c r="C22" s="16"/>
      <c r="D22" s="16"/>
      <c r="E22" s="16"/>
      <c r="F22" s="16"/>
    </row>
    <row r="23" spans="1:6" ht="15" x14ac:dyDescent="0.2">
      <c r="A23" s="26" t="s">
        <v>21</v>
      </c>
      <c r="B23" s="16"/>
      <c r="C23" s="16"/>
      <c r="D23" s="16"/>
      <c r="E23" s="16"/>
      <c r="F23" s="16"/>
    </row>
    <row r="24" spans="1:6" ht="15" x14ac:dyDescent="0.2">
      <c r="A24" s="26" t="s">
        <v>22</v>
      </c>
      <c r="B24" s="16"/>
      <c r="C24" s="16"/>
      <c r="D24" s="16"/>
      <c r="E24" s="16"/>
      <c r="F24" s="16"/>
    </row>
    <row r="25" spans="1:6" ht="15" x14ac:dyDescent="0.2">
      <c r="A25" s="26" t="s">
        <v>23</v>
      </c>
      <c r="B25" s="16"/>
      <c r="C25" s="16"/>
      <c r="D25" s="16"/>
      <c r="E25" s="16"/>
      <c r="F25" s="16"/>
    </row>
    <row r="26" spans="1:6" ht="15" x14ac:dyDescent="0.2">
      <c r="A26" s="26" t="s">
        <v>24</v>
      </c>
      <c r="B26" s="16"/>
      <c r="C26" s="16"/>
      <c r="D26" s="16"/>
      <c r="E26" s="16"/>
      <c r="F26" s="16"/>
    </row>
    <row r="27" spans="1:6" ht="15" x14ac:dyDescent="0.2">
      <c r="A27" s="26" t="s">
        <v>25</v>
      </c>
      <c r="B27" s="16"/>
      <c r="C27" s="16"/>
      <c r="D27" s="16"/>
      <c r="E27" s="16"/>
      <c r="F27" s="16"/>
    </row>
    <row r="28" spans="1:6" ht="15" x14ac:dyDescent="0.2">
      <c r="A28" s="26" t="s">
        <v>26</v>
      </c>
      <c r="B28" s="16"/>
      <c r="C28" s="16"/>
      <c r="D28" s="16"/>
      <c r="E28" s="16"/>
      <c r="F28" s="16"/>
    </row>
    <row r="29" spans="1:6" ht="15" x14ac:dyDescent="0.2">
      <c r="A29" s="26" t="s">
        <v>27</v>
      </c>
      <c r="B29" s="16"/>
      <c r="C29" s="16"/>
      <c r="D29" s="16"/>
      <c r="E29" s="16"/>
      <c r="F29" s="16"/>
    </row>
    <row r="30" spans="1:6" ht="15" x14ac:dyDescent="0.2">
      <c r="A30" s="26" t="s">
        <v>28</v>
      </c>
      <c r="B30" s="16"/>
      <c r="C30" s="16"/>
      <c r="D30" s="16"/>
      <c r="E30" s="16"/>
      <c r="F30" s="16"/>
    </row>
    <row r="31" spans="1:6" ht="15" x14ac:dyDescent="0.2">
      <c r="A31" s="28" t="s">
        <v>29</v>
      </c>
      <c r="B31" s="16"/>
      <c r="C31" s="16"/>
      <c r="D31" s="16"/>
      <c r="E31" s="16"/>
      <c r="F31" s="16"/>
    </row>
    <row r="32" spans="1:6" ht="15" x14ac:dyDescent="0.2">
      <c r="A32" s="26" t="s">
        <v>30</v>
      </c>
      <c r="B32" s="16"/>
      <c r="C32" s="16"/>
      <c r="D32" s="16"/>
      <c r="E32" s="16"/>
      <c r="F32" s="16"/>
    </row>
    <row r="33" spans="1:6" ht="15" x14ac:dyDescent="0.2">
      <c r="A33" s="26" t="s">
        <v>31</v>
      </c>
      <c r="B33" s="16"/>
      <c r="C33" s="16"/>
      <c r="D33" s="16"/>
      <c r="E33" s="16"/>
      <c r="F33" s="16"/>
    </row>
    <row r="34" spans="1:6" ht="15" x14ac:dyDescent="0.2">
      <c r="A34" s="26" t="s">
        <v>32</v>
      </c>
      <c r="B34" s="16"/>
      <c r="C34" s="16"/>
      <c r="D34" s="16"/>
      <c r="E34" s="16"/>
      <c r="F34" s="16"/>
    </row>
    <row r="35" spans="1:6" ht="15" x14ac:dyDescent="0.2">
      <c r="A35" s="26" t="s">
        <v>33</v>
      </c>
      <c r="B35" s="16"/>
      <c r="C35" s="16"/>
      <c r="D35" s="16"/>
      <c r="E35" s="16"/>
      <c r="F35" s="16"/>
    </row>
    <row r="36" spans="1:6" ht="15" x14ac:dyDescent="0.2">
      <c r="A36" s="28" t="s">
        <v>34</v>
      </c>
      <c r="B36" s="16"/>
      <c r="C36" s="16"/>
      <c r="D36" s="16"/>
      <c r="E36" s="16"/>
      <c r="F36" s="16"/>
    </row>
    <row r="37" spans="1:6" ht="15" x14ac:dyDescent="0.2">
      <c r="A37" s="26" t="s">
        <v>35</v>
      </c>
      <c r="B37" s="16"/>
      <c r="C37" s="16"/>
      <c r="D37" s="16"/>
      <c r="E37" s="16"/>
      <c r="F37" s="16"/>
    </row>
    <row r="38" spans="1:6" ht="15" x14ac:dyDescent="0.2">
      <c r="A38" s="26" t="s">
        <v>36</v>
      </c>
      <c r="B38" s="16"/>
      <c r="C38" s="16"/>
      <c r="D38" s="16"/>
      <c r="E38" s="16"/>
      <c r="F38" s="16"/>
    </row>
    <row r="39" spans="1:6" ht="15" x14ac:dyDescent="0.2">
      <c r="A39" s="26" t="s">
        <v>37</v>
      </c>
      <c r="B39" s="16"/>
      <c r="C39" s="16"/>
      <c r="D39" s="16"/>
      <c r="E39" s="16"/>
      <c r="F39" s="16"/>
    </row>
    <row r="40" spans="1:6" ht="15" x14ac:dyDescent="0.2">
      <c r="A40" s="26" t="s">
        <v>38</v>
      </c>
      <c r="B40" s="16"/>
      <c r="C40" s="16"/>
      <c r="D40" s="16"/>
      <c r="E40" s="16"/>
      <c r="F40" s="16"/>
    </row>
    <row r="41" spans="1:6" ht="15" x14ac:dyDescent="0.2">
      <c r="A41" s="26" t="s">
        <v>39</v>
      </c>
      <c r="B41" s="16"/>
      <c r="C41" s="16"/>
      <c r="D41" s="16"/>
      <c r="E41" s="16"/>
      <c r="F41" s="16"/>
    </row>
    <row r="42" spans="1:6" ht="15" x14ac:dyDescent="0.2">
      <c r="A42" s="28" t="s">
        <v>40</v>
      </c>
      <c r="B42" s="16"/>
      <c r="C42" s="16"/>
      <c r="D42" s="16"/>
      <c r="E42" s="16"/>
      <c r="F42" s="16"/>
    </row>
    <row r="43" spans="1:6" ht="15" x14ac:dyDescent="0.2">
      <c r="A43" s="26" t="s">
        <v>41</v>
      </c>
      <c r="B43" s="16"/>
      <c r="C43" s="16"/>
      <c r="D43" s="16"/>
      <c r="E43" s="16"/>
      <c r="F43" s="16"/>
    </row>
    <row r="44" spans="1:6" ht="15" x14ac:dyDescent="0.2">
      <c r="A44" s="26" t="s">
        <v>42</v>
      </c>
      <c r="B44" s="16"/>
      <c r="C44" s="16"/>
      <c r="D44" s="16"/>
      <c r="E44" s="16"/>
      <c r="F44" s="16"/>
    </row>
    <row r="45" spans="1:6" ht="15" x14ac:dyDescent="0.2">
      <c r="A45" s="26" t="s">
        <v>43</v>
      </c>
      <c r="B45" s="16"/>
      <c r="C45" s="16"/>
      <c r="D45" s="16"/>
      <c r="E45" s="16"/>
      <c r="F45" s="16"/>
    </row>
    <row r="46" spans="1:6" x14ac:dyDescent="0.2">
      <c r="A46" s="27" t="s">
        <v>222</v>
      </c>
      <c r="B46" s="33">
        <f>SUM(B18:B45)</f>
        <v>0</v>
      </c>
      <c r="C46" s="33">
        <f t="shared" ref="C46:F46" si="1">SUM(C18:C45)</f>
        <v>0</v>
      </c>
      <c r="D46" s="33">
        <f t="shared" si="1"/>
        <v>0</v>
      </c>
      <c r="E46" s="33">
        <f t="shared" si="1"/>
        <v>0</v>
      </c>
      <c r="F46" s="33">
        <f t="shared" si="1"/>
        <v>0</v>
      </c>
    </row>
    <row r="47" spans="1:6" ht="15" x14ac:dyDescent="0.2">
      <c r="A47" s="26" t="s">
        <v>44</v>
      </c>
      <c r="B47" s="16"/>
      <c r="C47" s="16"/>
      <c r="D47" s="16"/>
      <c r="E47" s="16"/>
      <c r="F47" s="16"/>
    </row>
    <row r="48" spans="1:6" ht="15" x14ac:dyDescent="0.2">
      <c r="A48" s="26" t="s">
        <v>45</v>
      </c>
      <c r="B48" s="24"/>
      <c r="C48" s="24"/>
      <c r="D48" s="10"/>
      <c r="E48" s="10"/>
      <c r="F48" s="10"/>
    </row>
    <row r="49" spans="1:6" ht="15" x14ac:dyDescent="0.2">
      <c r="A49" s="26" t="s">
        <v>154</v>
      </c>
      <c r="B49" s="16"/>
      <c r="C49" s="16"/>
      <c r="D49" s="16"/>
      <c r="E49" s="16"/>
      <c r="F49" s="16"/>
    </row>
    <row r="50" spans="1:6" ht="15" x14ac:dyDescent="0.2">
      <c r="A50" s="26" t="s">
        <v>46</v>
      </c>
      <c r="B50" s="16"/>
      <c r="C50" s="16"/>
      <c r="D50" s="16"/>
      <c r="E50" s="16"/>
      <c r="F50" s="16"/>
    </row>
    <row r="51" spans="1:6" ht="15" x14ac:dyDescent="0.2">
      <c r="A51" s="26" t="s">
        <v>47</v>
      </c>
      <c r="B51" s="16"/>
      <c r="C51" s="16"/>
      <c r="D51" s="16"/>
      <c r="E51" s="16"/>
      <c r="F51" s="16"/>
    </row>
    <row r="52" spans="1:6" ht="15" x14ac:dyDescent="0.2">
      <c r="A52" s="26" t="s">
        <v>48</v>
      </c>
      <c r="B52" s="16"/>
      <c r="C52" s="16"/>
      <c r="D52" s="16"/>
      <c r="E52" s="16"/>
      <c r="F52" s="16"/>
    </row>
    <row r="53" spans="1:6" ht="15" x14ac:dyDescent="0.2">
      <c r="A53" s="26" t="s">
        <v>213</v>
      </c>
      <c r="B53" s="16"/>
      <c r="C53" s="16"/>
      <c r="D53" s="16"/>
      <c r="E53" s="16"/>
      <c r="F53" s="16"/>
    </row>
    <row r="54" spans="1:6" ht="15" x14ac:dyDescent="0.2">
      <c r="A54" s="26" t="s">
        <v>49</v>
      </c>
      <c r="B54" s="16"/>
      <c r="C54" s="16"/>
      <c r="D54" s="16"/>
      <c r="E54" s="16"/>
      <c r="F54" s="16"/>
    </row>
    <row r="55" spans="1:6" ht="15" x14ac:dyDescent="0.2">
      <c r="A55" s="26" t="s">
        <v>50</v>
      </c>
      <c r="B55" s="16"/>
      <c r="C55" s="16"/>
      <c r="D55" s="16"/>
      <c r="E55" s="16"/>
      <c r="F55" s="16"/>
    </row>
    <row r="56" spans="1:6" ht="15" x14ac:dyDescent="0.2">
      <c r="A56" s="26" t="s">
        <v>51</v>
      </c>
      <c r="B56" s="16"/>
      <c r="C56" s="16"/>
      <c r="D56" s="16"/>
      <c r="E56" s="16"/>
      <c r="F56" s="16"/>
    </row>
    <row r="57" spans="1:6" ht="15" x14ac:dyDescent="0.2">
      <c r="A57" s="26" t="s">
        <v>52</v>
      </c>
      <c r="B57" s="16"/>
      <c r="C57" s="16"/>
      <c r="D57" s="16"/>
      <c r="E57" s="16"/>
      <c r="F57" s="16"/>
    </row>
    <row r="58" spans="1:6" ht="15" x14ac:dyDescent="0.2">
      <c r="A58" s="26" t="s">
        <v>53</v>
      </c>
      <c r="B58" s="16"/>
      <c r="C58" s="16"/>
      <c r="D58" s="16"/>
      <c r="E58" s="16"/>
      <c r="F58" s="16"/>
    </row>
    <row r="59" spans="1:6" ht="15" x14ac:dyDescent="0.2">
      <c r="A59" s="26" t="s">
        <v>54</v>
      </c>
      <c r="B59" s="16"/>
      <c r="C59" s="16"/>
      <c r="D59" s="16"/>
      <c r="E59" s="16"/>
      <c r="F59" s="16"/>
    </row>
    <row r="60" spans="1:6" ht="15" x14ac:dyDescent="0.2">
      <c r="A60" s="26" t="s">
        <v>55</v>
      </c>
      <c r="B60" s="16"/>
      <c r="C60" s="16"/>
      <c r="D60" s="16"/>
      <c r="E60" s="16"/>
      <c r="F60" s="16"/>
    </row>
    <row r="61" spans="1:6" ht="15" x14ac:dyDescent="0.2">
      <c r="A61" s="26" t="s">
        <v>56</v>
      </c>
      <c r="B61" s="16"/>
      <c r="C61" s="16"/>
      <c r="D61" s="16"/>
      <c r="E61" s="16"/>
      <c r="F61" s="16"/>
    </row>
    <row r="62" spans="1:6" ht="15" x14ac:dyDescent="0.2">
      <c r="A62" s="26" t="s">
        <v>57</v>
      </c>
      <c r="B62" s="16"/>
      <c r="C62" s="16"/>
      <c r="D62" s="16"/>
      <c r="E62" s="16"/>
      <c r="F62" s="16"/>
    </row>
    <row r="63" spans="1:6" ht="15" x14ac:dyDescent="0.2">
      <c r="A63" s="26" t="s">
        <v>58</v>
      </c>
      <c r="B63" s="16"/>
      <c r="C63" s="24"/>
      <c r="D63" s="10"/>
      <c r="E63" s="10"/>
      <c r="F63" s="10"/>
    </row>
    <row r="64" spans="1:6" x14ac:dyDescent="0.2">
      <c r="A64" s="27" t="s">
        <v>223</v>
      </c>
      <c r="B64" s="33">
        <f>SUM(B47:B63)</f>
        <v>0</v>
      </c>
      <c r="C64" s="33">
        <f t="shared" ref="C64:F64" si="2">SUM(C47:C63)</f>
        <v>0</v>
      </c>
      <c r="D64" s="33">
        <f t="shared" si="2"/>
        <v>0</v>
      </c>
      <c r="E64" s="33">
        <f t="shared" si="2"/>
        <v>0</v>
      </c>
      <c r="F64" s="33">
        <f t="shared" si="2"/>
        <v>0</v>
      </c>
    </row>
    <row r="65" spans="1:6" ht="15" x14ac:dyDescent="0.2">
      <c r="A65" s="26" t="s">
        <v>59</v>
      </c>
      <c r="B65" s="16"/>
      <c r="C65" s="24"/>
      <c r="D65" s="10"/>
      <c r="E65" s="10"/>
      <c r="F65" s="10"/>
    </row>
    <row r="66" spans="1:6" ht="15" x14ac:dyDescent="0.2">
      <c r="A66" s="26" t="s">
        <v>60</v>
      </c>
      <c r="B66" s="16"/>
      <c r="C66" s="16"/>
      <c r="D66" s="16"/>
      <c r="E66" s="16"/>
      <c r="F66" s="16"/>
    </row>
    <row r="67" spans="1:6" ht="15" x14ac:dyDescent="0.2">
      <c r="A67" s="26" t="s">
        <v>61</v>
      </c>
      <c r="B67" s="16"/>
      <c r="C67" s="16"/>
      <c r="D67" s="16"/>
      <c r="E67" s="16"/>
      <c r="F67" s="16"/>
    </row>
    <row r="68" spans="1:6" ht="15" x14ac:dyDescent="0.2">
      <c r="A68" s="26" t="s">
        <v>62</v>
      </c>
      <c r="B68" s="16"/>
      <c r="C68" s="16"/>
      <c r="D68" s="16"/>
      <c r="E68" s="16"/>
      <c r="F68" s="16"/>
    </row>
    <row r="69" spans="1:6" ht="15" x14ac:dyDescent="0.2">
      <c r="A69" s="28" t="s">
        <v>63</v>
      </c>
      <c r="B69" s="16"/>
      <c r="C69" s="16"/>
      <c r="D69" s="16"/>
      <c r="E69" s="16"/>
      <c r="F69" s="16"/>
    </row>
    <row r="70" spans="1:6" ht="15" x14ac:dyDescent="0.2">
      <c r="A70" s="26" t="s">
        <v>64</v>
      </c>
      <c r="B70" s="16"/>
      <c r="C70" s="16"/>
      <c r="D70" s="16"/>
      <c r="E70" s="16"/>
      <c r="F70" s="16"/>
    </row>
    <row r="71" spans="1:6" ht="15" x14ac:dyDescent="0.2">
      <c r="A71" s="26" t="s">
        <v>65</v>
      </c>
      <c r="B71" s="16"/>
      <c r="C71" s="16"/>
      <c r="D71" s="16"/>
      <c r="E71" s="16"/>
      <c r="F71" s="16"/>
    </row>
    <row r="72" spans="1:6" ht="15" x14ac:dyDescent="0.2">
      <c r="A72" s="28" t="s">
        <v>66</v>
      </c>
      <c r="B72" s="16"/>
      <c r="C72" s="16"/>
      <c r="D72" s="16"/>
      <c r="E72" s="16"/>
      <c r="F72" s="16"/>
    </row>
    <row r="73" spans="1:6" ht="15" x14ac:dyDescent="0.2">
      <c r="A73" s="26" t="s">
        <v>67</v>
      </c>
      <c r="B73" s="16"/>
      <c r="C73" s="16"/>
      <c r="D73" s="16"/>
      <c r="E73" s="16"/>
      <c r="F73" s="16"/>
    </row>
    <row r="74" spans="1:6" ht="15" x14ac:dyDescent="0.2">
      <c r="A74" s="26" t="s">
        <v>68</v>
      </c>
      <c r="B74" s="16"/>
      <c r="C74" s="16"/>
      <c r="D74" s="16"/>
      <c r="E74" s="16"/>
      <c r="F74" s="16"/>
    </row>
    <row r="75" spans="1:6" ht="15" x14ac:dyDescent="0.2">
      <c r="A75" s="26" t="s">
        <v>69</v>
      </c>
      <c r="B75" s="16"/>
      <c r="C75" s="16"/>
      <c r="D75" s="16"/>
      <c r="E75" s="16"/>
      <c r="F75" s="16"/>
    </row>
    <row r="76" spans="1:6" ht="15" x14ac:dyDescent="0.2">
      <c r="A76" s="28" t="s">
        <v>70</v>
      </c>
      <c r="B76" s="16"/>
      <c r="C76" s="16"/>
      <c r="D76" s="16"/>
      <c r="E76" s="16"/>
      <c r="F76" s="16"/>
    </row>
    <row r="77" spans="1:6" ht="15" x14ac:dyDescent="0.2">
      <c r="A77" s="26" t="s">
        <v>71</v>
      </c>
      <c r="B77" s="16"/>
      <c r="C77" s="16"/>
      <c r="D77" s="16"/>
      <c r="E77" s="16"/>
      <c r="F77" s="16"/>
    </row>
    <row r="78" spans="1:6" x14ac:dyDescent="0.2">
      <c r="A78" s="27" t="s">
        <v>156</v>
      </c>
      <c r="B78" s="33">
        <f>SUM(B65:B77)</f>
        <v>0</v>
      </c>
      <c r="C78" s="33">
        <f t="shared" ref="C78:F78" si="3">SUM(C65:C77)</f>
        <v>0</v>
      </c>
      <c r="D78" s="33">
        <f t="shared" si="3"/>
        <v>0</v>
      </c>
      <c r="E78" s="33">
        <f t="shared" si="3"/>
        <v>0</v>
      </c>
      <c r="F78" s="33">
        <f t="shared" si="3"/>
        <v>0</v>
      </c>
    </row>
    <row r="79" spans="1:6" ht="15" x14ac:dyDescent="0.2">
      <c r="A79" s="26" t="s">
        <v>72</v>
      </c>
      <c r="B79" s="24"/>
      <c r="C79" s="16"/>
      <c r="D79" s="10"/>
      <c r="E79" s="10"/>
      <c r="F79" s="10"/>
    </row>
    <row r="80" spans="1:6" ht="15" x14ac:dyDescent="0.2">
      <c r="A80" s="26" t="s">
        <v>73</v>
      </c>
      <c r="B80" s="16"/>
      <c r="C80" s="16"/>
      <c r="D80" s="16"/>
      <c r="E80" s="16"/>
      <c r="F80" s="16"/>
    </row>
    <row r="81" spans="1:6" ht="15" x14ac:dyDescent="0.2">
      <c r="A81" s="26" t="s">
        <v>74</v>
      </c>
      <c r="B81" s="24"/>
      <c r="C81" s="16"/>
      <c r="D81" s="10"/>
      <c r="E81" s="10"/>
      <c r="F81" s="10"/>
    </row>
    <row r="82" spans="1:6" ht="15" x14ac:dyDescent="0.2">
      <c r="A82" s="26" t="s">
        <v>75</v>
      </c>
      <c r="B82" s="16"/>
      <c r="C82" s="16"/>
      <c r="D82" s="16"/>
      <c r="E82" s="16"/>
      <c r="F82" s="16"/>
    </row>
    <row r="83" spans="1:6" ht="15" x14ac:dyDescent="0.2">
      <c r="A83" s="26" t="s">
        <v>76</v>
      </c>
      <c r="B83" s="16"/>
      <c r="C83" s="16"/>
      <c r="D83" s="16"/>
      <c r="E83" s="16"/>
      <c r="F83" s="16"/>
    </row>
    <row r="84" spans="1:6" ht="15" x14ac:dyDescent="0.2">
      <c r="A84" s="26" t="s">
        <v>77</v>
      </c>
      <c r="B84" s="16"/>
      <c r="C84" s="16"/>
      <c r="D84" s="16"/>
      <c r="E84" s="16"/>
      <c r="F84" s="16"/>
    </row>
    <row r="85" spans="1:6" ht="15" x14ac:dyDescent="0.2">
      <c r="A85" s="26" t="s">
        <v>78</v>
      </c>
      <c r="B85" s="16"/>
      <c r="C85" s="16"/>
      <c r="D85" s="16"/>
      <c r="E85" s="16"/>
      <c r="F85" s="16"/>
    </row>
    <row r="86" spans="1:6" ht="15" x14ac:dyDescent="0.2">
      <c r="A86" s="26" t="s">
        <v>79</v>
      </c>
      <c r="B86" s="16"/>
      <c r="C86" s="16"/>
      <c r="D86" s="16"/>
      <c r="E86" s="16"/>
      <c r="F86" s="16"/>
    </row>
    <row r="87" spans="1:6" x14ac:dyDescent="0.2">
      <c r="A87" s="27" t="s">
        <v>157</v>
      </c>
      <c r="B87" s="33">
        <f>SUM(B79:B86)</f>
        <v>0</v>
      </c>
      <c r="C87" s="33">
        <f t="shared" ref="C87:F87" si="4">SUM(C79:C86)</f>
        <v>0</v>
      </c>
      <c r="D87" s="33">
        <f t="shared" si="4"/>
        <v>0</v>
      </c>
      <c r="E87" s="33">
        <f t="shared" si="4"/>
        <v>0</v>
      </c>
      <c r="F87" s="33">
        <f t="shared" si="4"/>
        <v>0</v>
      </c>
    </row>
    <row r="88" spans="1:6" ht="15" x14ac:dyDescent="0.2">
      <c r="A88" s="26" t="s">
        <v>80</v>
      </c>
      <c r="B88" s="24"/>
      <c r="C88" s="16"/>
      <c r="D88" s="16"/>
      <c r="E88" s="16"/>
      <c r="F88" s="16"/>
    </row>
    <row r="89" spans="1:6" ht="15" x14ac:dyDescent="0.2">
      <c r="A89" s="26" t="s">
        <v>81</v>
      </c>
      <c r="B89" s="16"/>
      <c r="C89" s="16"/>
      <c r="D89" s="16"/>
      <c r="E89" s="16"/>
      <c r="F89" s="16"/>
    </row>
    <row r="90" spans="1:6" ht="15" x14ac:dyDescent="0.2">
      <c r="A90" s="26" t="s">
        <v>82</v>
      </c>
      <c r="B90" s="24"/>
      <c r="C90" s="16"/>
      <c r="D90" s="10"/>
      <c r="E90" s="10"/>
      <c r="F90" s="10"/>
    </row>
    <row r="91" spans="1:6" ht="15" x14ac:dyDescent="0.2">
      <c r="A91" s="26" t="s">
        <v>83</v>
      </c>
      <c r="B91" s="16"/>
      <c r="C91" s="16"/>
      <c r="D91" s="16"/>
      <c r="E91" s="16"/>
      <c r="F91" s="16"/>
    </row>
    <row r="92" spans="1:6" ht="15" x14ac:dyDescent="0.2">
      <c r="A92" s="26" t="s">
        <v>84</v>
      </c>
      <c r="B92" s="16"/>
      <c r="C92" s="16"/>
      <c r="D92" s="16"/>
      <c r="E92" s="16"/>
      <c r="F92" s="16"/>
    </row>
    <row r="93" spans="1:6" ht="15" x14ac:dyDescent="0.2">
      <c r="A93" s="26" t="s">
        <v>214</v>
      </c>
      <c r="B93" s="16"/>
      <c r="C93" s="16"/>
      <c r="D93" s="16"/>
      <c r="E93" s="16"/>
      <c r="F93" s="16"/>
    </row>
    <row r="94" spans="1:6" ht="15" x14ac:dyDescent="0.2">
      <c r="A94" s="28" t="s">
        <v>85</v>
      </c>
      <c r="B94" s="16"/>
      <c r="C94" s="16"/>
      <c r="D94" s="16"/>
      <c r="E94" s="16"/>
      <c r="F94" s="16"/>
    </row>
    <row r="95" spans="1:6" ht="15" x14ac:dyDescent="0.2">
      <c r="A95" s="26" t="s">
        <v>86</v>
      </c>
      <c r="B95" s="24"/>
      <c r="C95" s="16"/>
      <c r="D95" s="10"/>
      <c r="E95" s="10"/>
      <c r="F95" s="10"/>
    </row>
    <row r="96" spans="1:6" ht="15" x14ac:dyDescent="0.2">
      <c r="A96" s="26" t="s">
        <v>87</v>
      </c>
      <c r="B96" s="16"/>
      <c r="C96" s="16"/>
      <c r="D96" s="16"/>
      <c r="E96" s="16"/>
      <c r="F96" s="16"/>
    </row>
    <row r="97" spans="1:6" ht="15" x14ac:dyDescent="0.2">
      <c r="A97" s="26" t="s">
        <v>88</v>
      </c>
      <c r="B97" s="16"/>
      <c r="C97" s="16"/>
      <c r="D97" s="16"/>
      <c r="E97" s="16"/>
      <c r="F97" s="16"/>
    </row>
    <row r="98" spans="1:6" ht="15" x14ac:dyDescent="0.2">
      <c r="A98" s="26" t="s">
        <v>89</v>
      </c>
      <c r="B98" s="16"/>
      <c r="C98" s="16"/>
      <c r="D98" s="16"/>
      <c r="E98" s="16"/>
      <c r="F98" s="16"/>
    </row>
    <row r="99" spans="1:6" ht="15" x14ac:dyDescent="0.2">
      <c r="A99" s="26" t="s">
        <v>90</v>
      </c>
      <c r="B99" s="16"/>
      <c r="C99" s="16"/>
      <c r="D99" s="16"/>
      <c r="E99" s="16"/>
      <c r="F99" s="16"/>
    </row>
    <row r="100" spans="1:6" ht="15" x14ac:dyDescent="0.2">
      <c r="A100" s="26" t="s">
        <v>91</v>
      </c>
      <c r="B100" s="16"/>
      <c r="C100" s="16"/>
      <c r="D100" s="16"/>
      <c r="E100" s="16"/>
      <c r="F100" s="16"/>
    </row>
    <row r="101" spans="1:6" ht="15" x14ac:dyDescent="0.2">
      <c r="A101" s="28" t="s">
        <v>92</v>
      </c>
      <c r="B101" s="16"/>
      <c r="C101" s="16"/>
      <c r="D101" s="16"/>
      <c r="E101" s="16"/>
      <c r="F101" s="16"/>
    </row>
    <row r="102" spans="1:6" x14ac:dyDescent="0.2">
      <c r="A102" s="27" t="s">
        <v>158</v>
      </c>
      <c r="B102" s="33">
        <f>SUM(B88:B101)</f>
        <v>0</v>
      </c>
      <c r="C102" s="33">
        <f t="shared" ref="C102:F102" si="5">SUM(C88:C101)</f>
        <v>0</v>
      </c>
      <c r="D102" s="33">
        <f t="shared" si="5"/>
        <v>0</v>
      </c>
      <c r="E102" s="33">
        <f t="shared" si="5"/>
        <v>0</v>
      </c>
      <c r="F102" s="33">
        <f t="shared" si="5"/>
        <v>0</v>
      </c>
    </row>
    <row r="103" spans="1:6" ht="15" x14ac:dyDescent="0.2">
      <c r="A103" s="26" t="s">
        <v>93</v>
      </c>
      <c r="B103" s="16"/>
      <c r="C103" s="16"/>
      <c r="D103" s="16"/>
      <c r="E103" s="16"/>
      <c r="F103" s="16"/>
    </row>
    <row r="104" spans="1:6" ht="15" x14ac:dyDescent="0.2">
      <c r="A104" s="26" t="s">
        <v>94</v>
      </c>
      <c r="B104" s="16"/>
      <c r="C104" s="16"/>
      <c r="D104" s="16"/>
      <c r="E104" s="16"/>
      <c r="F104" s="16"/>
    </row>
    <row r="105" spans="1:6" ht="15" x14ac:dyDescent="0.2">
      <c r="A105" s="26" t="s">
        <v>95</v>
      </c>
      <c r="B105" s="16"/>
      <c r="C105" s="16"/>
      <c r="D105" s="16"/>
      <c r="E105" s="16"/>
      <c r="F105" s="16"/>
    </row>
    <row r="106" spans="1:6" ht="15" x14ac:dyDescent="0.2">
      <c r="A106" s="26" t="s">
        <v>96</v>
      </c>
      <c r="B106" s="16"/>
      <c r="C106" s="16"/>
      <c r="D106" s="16"/>
      <c r="E106" s="16"/>
      <c r="F106" s="16"/>
    </row>
    <row r="107" spans="1:6" ht="15" x14ac:dyDescent="0.2">
      <c r="A107" s="26" t="s">
        <v>97</v>
      </c>
      <c r="B107" s="16"/>
      <c r="C107" s="16"/>
      <c r="D107" s="16"/>
      <c r="E107" s="16"/>
      <c r="F107" s="16"/>
    </row>
    <row r="108" spans="1:6" ht="15" x14ac:dyDescent="0.2">
      <c r="A108" s="26" t="s">
        <v>98</v>
      </c>
      <c r="B108" s="16"/>
      <c r="C108" s="16"/>
      <c r="D108" s="16"/>
      <c r="E108" s="16"/>
      <c r="F108" s="16"/>
    </row>
    <row r="109" spans="1:6" ht="15" x14ac:dyDescent="0.2">
      <c r="A109" s="26" t="s">
        <v>99</v>
      </c>
      <c r="B109" s="16"/>
      <c r="C109" s="16"/>
      <c r="D109" s="16"/>
      <c r="E109" s="16"/>
      <c r="F109" s="16"/>
    </row>
    <row r="110" spans="1:6" ht="15" x14ac:dyDescent="0.2">
      <c r="A110" s="26" t="s">
        <v>100</v>
      </c>
      <c r="B110" s="16"/>
      <c r="C110" s="16"/>
      <c r="D110" s="16"/>
      <c r="E110" s="16"/>
      <c r="F110" s="16"/>
    </row>
    <row r="111" spans="1:6" ht="15" x14ac:dyDescent="0.2">
      <c r="A111" s="26" t="s">
        <v>101</v>
      </c>
      <c r="B111" s="16"/>
      <c r="C111" s="16"/>
      <c r="D111" s="16"/>
      <c r="E111" s="16"/>
      <c r="F111" s="16"/>
    </row>
    <row r="112" spans="1:6" ht="15" x14ac:dyDescent="0.2">
      <c r="A112" s="26" t="s">
        <v>102</v>
      </c>
      <c r="B112" s="16"/>
      <c r="C112" s="16"/>
      <c r="D112" s="16"/>
      <c r="E112" s="16"/>
      <c r="F112" s="16"/>
    </row>
    <row r="113" spans="1:6" ht="15" x14ac:dyDescent="0.2">
      <c r="A113" s="26" t="s">
        <v>103</v>
      </c>
      <c r="B113" s="16"/>
      <c r="C113" s="16"/>
      <c r="D113" s="16"/>
      <c r="E113" s="16"/>
      <c r="F113" s="16"/>
    </row>
    <row r="114" spans="1:6" ht="15" x14ac:dyDescent="0.2">
      <c r="A114" s="26" t="s">
        <v>104</v>
      </c>
      <c r="B114" s="16"/>
      <c r="C114" s="16"/>
      <c r="D114" s="16"/>
      <c r="E114" s="16"/>
      <c r="F114" s="16"/>
    </row>
    <row r="115" spans="1:6" ht="15" x14ac:dyDescent="0.2">
      <c r="A115" s="26" t="s">
        <v>105</v>
      </c>
      <c r="B115" s="16"/>
      <c r="C115" s="16"/>
      <c r="D115" s="16"/>
      <c r="E115" s="16"/>
      <c r="F115" s="16"/>
    </row>
    <row r="116" spans="1:6" ht="15" x14ac:dyDescent="0.2">
      <c r="A116" s="26" t="s">
        <v>106</v>
      </c>
      <c r="B116" s="16"/>
      <c r="C116" s="16"/>
      <c r="D116" s="16"/>
      <c r="E116" s="16"/>
      <c r="F116" s="16"/>
    </row>
    <row r="117" spans="1:6" ht="15" x14ac:dyDescent="0.2">
      <c r="A117" s="26" t="s">
        <v>107</v>
      </c>
      <c r="B117" s="16"/>
      <c r="C117" s="16"/>
      <c r="D117" s="16"/>
      <c r="E117" s="16"/>
      <c r="F117" s="16"/>
    </row>
    <row r="118" spans="1:6" ht="15" x14ac:dyDescent="0.2">
      <c r="A118" s="26" t="s">
        <v>108</v>
      </c>
      <c r="B118" s="16"/>
      <c r="C118" s="16"/>
      <c r="D118" s="16"/>
      <c r="E118" s="16"/>
      <c r="F118" s="16"/>
    </row>
    <row r="119" spans="1:6" ht="15" x14ac:dyDescent="0.2">
      <c r="A119" s="26" t="s">
        <v>109</v>
      </c>
      <c r="B119" s="16"/>
      <c r="C119" s="16"/>
      <c r="D119" s="16"/>
      <c r="E119" s="16"/>
      <c r="F119" s="16"/>
    </row>
    <row r="120" spans="1:6" ht="15" x14ac:dyDescent="0.2">
      <c r="A120" s="26" t="s">
        <v>110</v>
      </c>
      <c r="B120" s="16"/>
      <c r="C120" s="16"/>
      <c r="D120" s="16"/>
      <c r="E120" s="16"/>
      <c r="F120" s="16"/>
    </row>
    <row r="121" spans="1:6" ht="15" x14ac:dyDescent="0.2">
      <c r="A121" s="26" t="s">
        <v>111</v>
      </c>
      <c r="B121" s="16"/>
      <c r="C121" s="16"/>
      <c r="D121" s="16"/>
      <c r="E121" s="16"/>
      <c r="F121" s="16"/>
    </row>
    <row r="122" spans="1:6" ht="15" x14ac:dyDescent="0.2">
      <c r="A122" s="26" t="s">
        <v>112</v>
      </c>
      <c r="B122" s="16"/>
      <c r="C122" s="16"/>
      <c r="D122" s="16"/>
      <c r="E122" s="16"/>
      <c r="F122" s="16"/>
    </row>
    <row r="123" spans="1:6" ht="15" x14ac:dyDescent="0.2">
      <c r="A123" s="26" t="s">
        <v>113</v>
      </c>
      <c r="B123" s="16"/>
      <c r="C123" s="16"/>
      <c r="D123" s="16"/>
      <c r="E123" s="16"/>
      <c r="F123" s="16"/>
    </row>
    <row r="124" spans="1:6" ht="15" x14ac:dyDescent="0.2">
      <c r="A124" s="26" t="s">
        <v>114</v>
      </c>
      <c r="B124" s="16"/>
      <c r="C124" s="16"/>
      <c r="D124" s="16"/>
      <c r="E124" s="16"/>
      <c r="F124" s="16"/>
    </row>
    <row r="125" spans="1:6" ht="15" x14ac:dyDescent="0.2">
      <c r="A125" s="26" t="s">
        <v>115</v>
      </c>
      <c r="B125" s="16"/>
      <c r="C125" s="16"/>
      <c r="D125" s="16"/>
      <c r="E125" s="16"/>
      <c r="F125" s="16"/>
    </row>
    <row r="126" spans="1:6" ht="15" x14ac:dyDescent="0.2">
      <c r="A126" s="26" t="s">
        <v>116</v>
      </c>
      <c r="B126" s="16"/>
      <c r="C126" s="16"/>
      <c r="D126" s="16"/>
      <c r="E126" s="16"/>
      <c r="F126" s="16"/>
    </row>
    <row r="127" spans="1:6" ht="15" x14ac:dyDescent="0.2">
      <c r="A127" s="26" t="s">
        <v>117</v>
      </c>
      <c r="B127" s="16"/>
      <c r="C127" s="16"/>
      <c r="D127" s="16"/>
      <c r="E127" s="16"/>
      <c r="F127" s="16"/>
    </row>
    <row r="128" spans="1:6" ht="15" x14ac:dyDescent="0.2">
      <c r="A128" s="26" t="s">
        <v>118</v>
      </c>
      <c r="B128" s="16"/>
      <c r="C128" s="16"/>
      <c r="D128" s="16"/>
      <c r="E128" s="16"/>
      <c r="F128" s="16"/>
    </row>
    <row r="129" spans="1:6" ht="15" x14ac:dyDescent="0.2">
      <c r="A129" s="26" t="s">
        <v>119</v>
      </c>
      <c r="B129" s="16"/>
      <c r="C129" s="16"/>
      <c r="D129" s="16"/>
      <c r="E129" s="16"/>
      <c r="F129" s="16"/>
    </row>
    <row r="130" spans="1:6" ht="15" x14ac:dyDescent="0.2">
      <c r="A130" s="26" t="s">
        <v>120</v>
      </c>
      <c r="B130" s="16"/>
      <c r="C130" s="16"/>
      <c r="D130" s="16"/>
      <c r="E130" s="16"/>
      <c r="F130" s="16"/>
    </row>
    <row r="131" spans="1:6" ht="15" x14ac:dyDescent="0.2">
      <c r="A131" s="26" t="s">
        <v>121</v>
      </c>
      <c r="B131" s="16"/>
      <c r="C131" s="16"/>
      <c r="D131" s="16"/>
      <c r="E131" s="16"/>
      <c r="F131" s="16"/>
    </row>
    <row r="132" spans="1:6" ht="15" x14ac:dyDescent="0.2">
      <c r="A132" s="26" t="s">
        <v>122</v>
      </c>
      <c r="B132" s="16"/>
      <c r="C132" s="16"/>
      <c r="D132" s="16"/>
      <c r="E132" s="16"/>
      <c r="F132" s="16"/>
    </row>
    <row r="133" spans="1:6" x14ac:dyDescent="0.2">
      <c r="A133" s="27" t="s">
        <v>159</v>
      </c>
      <c r="B133" s="33">
        <f>SUM(B103:B132)</f>
        <v>0</v>
      </c>
      <c r="C133" s="33">
        <f t="shared" ref="C133:F133" si="6">SUM(C103:C132)</f>
        <v>0</v>
      </c>
      <c r="D133" s="33">
        <f t="shared" si="6"/>
        <v>0</v>
      </c>
      <c r="E133" s="33">
        <f t="shared" si="6"/>
        <v>0</v>
      </c>
      <c r="F133" s="33">
        <f t="shared" si="6"/>
        <v>0</v>
      </c>
    </row>
    <row r="134" spans="1:6" ht="15" x14ac:dyDescent="0.2">
      <c r="A134" s="29" t="s">
        <v>123</v>
      </c>
      <c r="B134" s="16"/>
      <c r="C134" s="16"/>
      <c r="D134" s="16"/>
      <c r="E134" s="16"/>
      <c r="F134" s="16"/>
    </row>
    <row r="135" spans="1:6" ht="15" x14ac:dyDescent="0.2">
      <c r="A135" s="29" t="s">
        <v>124</v>
      </c>
      <c r="B135" s="16"/>
      <c r="C135" s="16"/>
      <c r="D135" s="16"/>
      <c r="E135" s="16"/>
      <c r="F135" s="16"/>
    </row>
    <row r="136" spans="1:6" ht="15" x14ac:dyDescent="0.2">
      <c r="A136" s="29" t="s">
        <v>125</v>
      </c>
      <c r="B136" s="16"/>
      <c r="C136" s="16"/>
      <c r="D136" s="16"/>
      <c r="E136" s="16"/>
      <c r="F136" s="16"/>
    </row>
    <row r="137" spans="1:6" ht="15" x14ac:dyDescent="0.2">
      <c r="A137" s="29" t="s">
        <v>126</v>
      </c>
      <c r="B137" s="16"/>
      <c r="C137" s="16"/>
      <c r="D137" s="16"/>
      <c r="E137" s="16"/>
      <c r="F137" s="16"/>
    </row>
    <row r="138" spans="1:6" ht="15" x14ac:dyDescent="0.2">
      <c r="A138" s="29" t="s">
        <v>127</v>
      </c>
      <c r="B138" s="16"/>
      <c r="C138" s="16"/>
      <c r="D138" s="16"/>
      <c r="E138" s="16"/>
      <c r="F138" s="16"/>
    </row>
    <row r="139" spans="1:6" x14ac:dyDescent="0.2">
      <c r="A139" s="27" t="s">
        <v>160</v>
      </c>
      <c r="B139" s="33">
        <f>SUM(B134:B138)</f>
        <v>0</v>
      </c>
      <c r="C139" s="33">
        <f t="shared" ref="C139:F139" si="7">SUM(C134:C138)</f>
        <v>0</v>
      </c>
      <c r="D139" s="33">
        <f t="shared" si="7"/>
        <v>0</v>
      </c>
      <c r="E139" s="33">
        <f t="shared" si="7"/>
        <v>0</v>
      </c>
      <c r="F139" s="33">
        <f t="shared" si="7"/>
        <v>0</v>
      </c>
    </row>
    <row r="140" spans="1:6" ht="15" x14ac:dyDescent="0.2">
      <c r="A140" s="26" t="s">
        <v>128</v>
      </c>
      <c r="B140" s="10"/>
      <c r="C140" s="24"/>
      <c r="D140" s="10"/>
      <c r="E140" s="10"/>
      <c r="F140" s="10"/>
    </row>
    <row r="141" spans="1:6" ht="15" x14ac:dyDescent="0.2">
      <c r="A141" s="26" t="s">
        <v>129</v>
      </c>
      <c r="B141" s="16"/>
      <c r="C141" s="16"/>
      <c r="D141" s="16"/>
      <c r="E141" s="16"/>
      <c r="F141" s="16"/>
    </row>
    <row r="142" spans="1:6" ht="15" x14ac:dyDescent="0.2">
      <c r="A142" s="26" t="s">
        <v>130</v>
      </c>
      <c r="B142" s="24">
        <f>ROUND((D142*E142*F142)/1000,3)</f>
        <v>0</v>
      </c>
      <c r="C142" s="16"/>
      <c r="D142" s="10"/>
      <c r="E142" s="10"/>
      <c r="F142" s="10"/>
    </row>
    <row r="143" spans="1:6" ht="15" x14ac:dyDescent="0.2">
      <c r="A143" s="26" t="s">
        <v>131</v>
      </c>
      <c r="B143" s="16"/>
      <c r="C143" s="16"/>
      <c r="D143" s="16"/>
      <c r="E143" s="16"/>
      <c r="F143" s="16"/>
    </row>
    <row r="144" spans="1:6" ht="15" x14ac:dyDescent="0.2">
      <c r="A144" s="26" t="s">
        <v>132</v>
      </c>
      <c r="B144" s="16"/>
      <c r="C144" s="16"/>
      <c r="D144" s="16"/>
      <c r="E144" s="16"/>
      <c r="F144" s="16"/>
    </row>
    <row r="145" spans="1:6" ht="15" x14ac:dyDescent="0.2">
      <c r="A145" s="28" t="s">
        <v>133</v>
      </c>
      <c r="B145" s="16"/>
      <c r="C145" s="16"/>
      <c r="D145" s="16"/>
      <c r="E145" s="16"/>
      <c r="F145" s="16"/>
    </row>
    <row r="146" spans="1:6" ht="15" x14ac:dyDescent="0.2">
      <c r="A146" s="26" t="s">
        <v>134</v>
      </c>
      <c r="B146" s="16"/>
      <c r="C146" s="16"/>
      <c r="D146" s="16"/>
      <c r="E146" s="16"/>
      <c r="F146" s="16"/>
    </row>
    <row r="147" spans="1:6" ht="15" x14ac:dyDescent="0.2">
      <c r="A147" s="26" t="s">
        <v>135</v>
      </c>
      <c r="B147" s="16"/>
      <c r="C147" s="16"/>
      <c r="D147" s="16"/>
      <c r="E147" s="16"/>
      <c r="F147" s="16"/>
    </row>
    <row r="148" spans="1:6" ht="15" x14ac:dyDescent="0.2">
      <c r="A148" s="26" t="s">
        <v>136</v>
      </c>
      <c r="B148" s="16"/>
      <c r="C148" s="16"/>
      <c r="D148" s="16"/>
      <c r="E148" s="16"/>
      <c r="F148" s="16"/>
    </row>
    <row r="149" spans="1:6" ht="15" x14ac:dyDescent="0.2">
      <c r="A149" s="26" t="s">
        <v>137</v>
      </c>
      <c r="B149" s="16"/>
      <c r="C149" s="16"/>
      <c r="D149" s="16"/>
      <c r="E149" s="16"/>
      <c r="F149" s="16"/>
    </row>
    <row r="150" spans="1:6" ht="15" x14ac:dyDescent="0.2">
      <c r="A150" s="26" t="s">
        <v>138</v>
      </c>
      <c r="B150" s="16"/>
      <c r="C150" s="16"/>
      <c r="D150" s="16"/>
      <c r="E150" s="16"/>
      <c r="F150" s="16"/>
    </row>
    <row r="151" spans="1:6" ht="15" x14ac:dyDescent="0.2">
      <c r="A151" s="26" t="s">
        <v>139</v>
      </c>
      <c r="B151" s="16"/>
      <c r="C151" s="16"/>
      <c r="D151" s="16"/>
      <c r="E151" s="16"/>
      <c r="F151" s="16"/>
    </row>
    <row r="152" spans="1:6" ht="15" x14ac:dyDescent="0.2">
      <c r="A152" s="26" t="s">
        <v>140</v>
      </c>
      <c r="B152" s="16"/>
      <c r="C152" s="16"/>
      <c r="D152" s="16"/>
      <c r="E152" s="16"/>
      <c r="F152" s="16"/>
    </row>
    <row r="153" spans="1:6" ht="15" x14ac:dyDescent="0.2">
      <c r="A153" s="26" t="s">
        <v>141</v>
      </c>
      <c r="B153" s="16"/>
      <c r="C153" s="16"/>
      <c r="D153" s="16"/>
      <c r="E153" s="16"/>
      <c r="F153" s="16"/>
    </row>
    <row r="154" spans="1:6" ht="15" x14ac:dyDescent="0.2">
      <c r="A154" s="26" t="s">
        <v>142</v>
      </c>
      <c r="B154" s="16"/>
      <c r="C154" s="16"/>
      <c r="D154" s="16"/>
      <c r="E154" s="16"/>
      <c r="F154" s="16"/>
    </row>
    <row r="155" spans="1:6" ht="15" x14ac:dyDescent="0.2">
      <c r="A155" s="26" t="s">
        <v>143</v>
      </c>
      <c r="B155" s="16"/>
      <c r="C155" s="16"/>
      <c r="D155" s="16"/>
      <c r="E155" s="16"/>
      <c r="F155" s="16"/>
    </row>
    <row r="156" spans="1:6" ht="15" x14ac:dyDescent="0.2">
      <c r="A156" s="26" t="s">
        <v>144</v>
      </c>
      <c r="B156" s="16"/>
      <c r="C156" s="16"/>
      <c r="D156" s="16"/>
      <c r="E156" s="16"/>
      <c r="F156" s="16"/>
    </row>
    <row r="157" spans="1:6" ht="15" x14ac:dyDescent="0.2">
      <c r="A157" s="26" t="s">
        <v>145</v>
      </c>
      <c r="B157" s="16"/>
      <c r="C157" s="16"/>
      <c r="D157" s="16"/>
      <c r="E157" s="16"/>
      <c r="F157" s="16"/>
    </row>
    <row r="158" spans="1:6" ht="15" x14ac:dyDescent="0.2">
      <c r="A158" s="26" t="s">
        <v>146</v>
      </c>
      <c r="B158" s="16"/>
      <c r="C158" s="16"/>
      <c r="D158" s="16"/>
      <c r="E158" s="16"/>
      <c r="F158" s="16"/>
    </row>
    <row r="159" spans="1:6" ht="15" x14ac:dyDescent="0.2">
      <c r="A159" s="26" t="s">
        <v>147</v>
      </c>
      <c r="B159" s="16"/>
      <c r="C159" s="16"/>
      <c r="D159" s="16"/>
      <c r="E159" s="16"/>
      <c r="F159" s="16"/>
    </row>
    <row r="160" spans="1:6" ht="15" x14ac:dyDescent="0.2">
      <c r="A160" s="26" t="s">
        <v>148</v>
      </c>
      <c r="B160" s="16"/>
      <c r="C160" s="16"/>
      <c r="D160" s="16"/>
      <c r="E160" s="16"/>
      <c r="F160" s="16"/>
    </row>
    <row r="161" spans="1:6" ht="15" x14ac:dyDescent="0.2">
      <c r="A161" s="26" t="s">
        <v>149</v>
      </c>
      <c r="B161" s="16"/>
      <c r="C161" s="16"/>
      <c r="D161" s="16"/>
      <c r="E161" s="16"/>
      <c r="F161" s="16"/>
    </row>
    <row r="162" spans="1:6" ht="15" x14ac:dyDescent="0.2">
      <c r="A162" s="26" t="s">
        <v>150</v>
      </c>
      <c r="B162" s="16"/>
      <c r="C162" s="16"/>
      <c r="D162" s="16"/>
      <c r="E162" s="16"/>
      <c r="F162" s="16"/>
    </row>
    <row r="163" spans="1:6" ht="15" x14ac:dyDescent="0.2">
      <c r="A163" s="26" t="s">
        <v>151</v>
      </c>
      <c r="B163" s="16"/>
      <c r="C163" s="16"/>
      <c r="D163" s="16"/>
      <c r="E163" s="16"/>
      <c r="F163" s="16"/>
    </row>
    <row r="164" spans="1:6" ht="15" x14ac:dyDescent="0.2">
      <c r="A164" s="26" t="s">
        <v>152</v>
      </c>
      <c r="B164" s="16"/>
      <c r="C164" s="16"/>
      <c r="D164" s="16"/>
      <c r="E164" s="16"/>
      <c r="F164" s="16"/>
    </row>
    <row r="165" spans="1:6" x14ac:dyDescent="0.2">
      <c r="A165" s="27" t="s">
        <v>161</v>
      </c>
      <c r="B165" s="33">
        <f>SUM(B140:B164)</f>
        <v>0</v>
      </c>
      <c r="C165" s="33">
        <f t="shared" ref="C165:F165" si="8">SUM(C140:C164)</f>
        <v>0</v>
      </c>
      <c r="D165" s="33">
        <f t="shared" si="8"/>
        <v>0</v>
      </c>
      <c r="E165" s="33">
        <f t="shared" si="8"/>
        <v>0</v>
      </c>
      <c r="F165" s="33">
        <f t="shared" si="8"/>
        <v>0</v>
      </c>
    </row>
    <row r="166" spans="1:6" x14ac:dyDescent="0.2">
      <c r="A166" s="41" t="s">
        <v>153</v>
      </c>
      <c r="B166" s="42">
        <f>B165+B139+B133+B102+B87+B78+B64+B46+B17</f>
        <v>0</v>
      </c>
      <c r="C166" s="42">
        <f>C165+C139+C133+C102+C87+C78+C64+C46+C17</f>
        <v>0</v>
      </c>
      <c r="D166" s="42"/>
      <c r="E166" s="42"/>
      <c r="F166" s="42"/>
    </row>
    <row r="169" spans="1:6" x14ac:dyDescent="0.2">
      <c r="C169" s="11"/>
    </row>
  </sheetData>
  <autoFilter ref="A1:F166"/>
  <conditionalFormatting sqref="A65:A7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Свод 2023</vt:lpstr>
      <vt:lpstr>Коммунальные услуги</vt:lpstr>
      <vt:lpstr>Налоги</vt:lpstr>
      <vt:lpstr>Сод, имущества</vt:lpstr>
      <vt:lpstr>Прочие услуги</vt:lpstr>
      <vt:lpstr>Льготное питание</vt:lpstr>
      <vt:lpstr>'Свод 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СемизороваНА</dc:creator>
  <cp:lastModifiedBy>Лена</cp:lastModifiedBy>
  <cp:lastPrinted>2022-12-28T08:08:04Z</cp:lastPrinted>
  <dcterms:created xsi:type="dcterms:W3CDTF">2016-09-09T05:40:19Z</dcterms:created>
  <dcterms:modified xsi:type="dcterms:W3CDTF">2022-12-28T08:26:56Z</dcterms:modified>
</cp:coreProperties>
</file>